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Uniformity" sheetId="3" r:id="rId2"/>
    <sheet name="SOFOSBUVIR (2)" sheetId="5" r:id="rId3"/>
    <sheet name="Sheet1" sheetId="7" r:id="rId4"/>
  </sheets>
  <definedNames>
    <definedName name="_xlnm.Print_Area" localSheetId="2">'SOFOSBUVIR (2)'!$A$1:$J$127</definedName>
    <definedName name="_xlnm.Print_Area" localSheetId="0">SST!$A$15:$G$61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5" i="7" l="1"/>
  <c r="B57" i="5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C120" i="5"/>
  <c r="B116" i="5"/>
  <c r="D100" i="5" s="1"/>
  <c r="D101" i="5" s="1"/>
  <c r="D102" i="5" s="1"/>
  <c r="B98" i="5"/>
  <c r="F97" i="5"/>
  <c r="D97" i="5"/>
  <c r="F95" i="5"/>
  <c r="D95" i="5"/>
  <c r="B87" i="5"/>
  <c r="B81" i="5"/>
  <c r="B83" i="5" s="1"/>
  <c r="F98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F42" i="5"/>
  <c r="I39" i="5" s="1"/>
  <c r="D42" i="5"/>
  <c r="G41" i="5"/>
  <c r="E41" i="5"/>
  <c r="B34" i="5"/>
  <c r="F44" i="5" s="1"/>
  <c r="F45" i="5" s="1"/>
  <c r="F46" i="5" s="1"/>
  <c r="B30" i="5"/>
  <c r="D49" i="3"/>
  <c r="C49" i="3"/>
  <c r="C46" i="3"/>
  <c r="D50" i="3" s="1"/>
  <c r="C45" i="3"/>
  <c r="D43" i="3"/>
  <c r="D40" i="3"/>
  <c r="D39" i="3"/>
  <c r="D36" i="3"/>
  <c r="D35" i="3"/>
  <c r="D32" i="3"/>
  <c r="D31" i="3"/>
  <c r="D28" i="3"/>
  <c r="D27" i="3"/>
  <c r="D24" i="3"/>
  <c r="C19" i="3"/>
  <c r="I92" i="5" l="1"/>
  <c r="F99" i="5"/>
  <c r="G91" i="5"/>
  <c r="D98" i="5"/>
  <c r="G40" i="5"/>
  <c r="E39" i="5"/>
  <c r="D49" i="5"/>
  <c r="G38" i="5"/>
  <c r="G39" i="5"/>
  <c r="G93" i="5"/>
  <c r="D44" i="5"/>
  <c r="D45" i="5" s="1"/>
  <c r="D46" i="5" s="1"/>
  <c r="G92" i="5"/>
  <c r="E91" i="5"/>
  <c r="G94" i="5"/>
  <c r="D25" i="3"/>
  <c r="D29" i="3"/>
  <c r="D33" i="3"/>
  <c r="D37" i="3"/>
  <c r="D41" i="3"/>
  <c r="C50" i="3"/>
  <c r="D26" i="3"/>
  <c r="D30" i="3"/>
  <c r="D34" i="3"/>
  <c r="D38" i="3"/>
  <c r="D42" i="3"/>
  <c r="B49" i="3"/>
  <c r="D99" i="5" l="1"/>
  <c r="E93" i="5"/>
  <c r="E94" i="5"/>
  <c r="G95" i="5"/>
  <c r="E92" i="5"/>
  <c r="G42" i="5"/>
  <c r="E40" i="5"/>
  <c r="E38" i="5"/>
  <c r="D103" i="5" l="1"/>
  <c r="E112" i="5" s="1"/>
  <c r="F112" i="5" s="1"/>
  <c r="D105" i="5"/>
  <c r="E95" i="5"/>
  <c r="E108" i="5"/>
  <c r="E113" i="5"/>
  <c r="F113" i="5" s="1"/>
  <c r="E109" i="5"/>
  <c r="F109" i="5" s="1"/>
  <c r="D52" i="5"/>
  <c r="D50" i="5"/>
  <c r="E42" i="5"/>
  <c r="D104" i="5" l="1"/>
  <c r="E110" i="5"/>
  <c r="F110" i="5" s="1"/>
  <c r="E111" i="5"/>
  <c r="F111" i="5" s="1"/>
  <c r="F108" i="5"/>
  <c r="G66" i="5"/>
  <c r="H66" i="5" s="1"/>
  <c r="G64" i="5"/>
  <c r="H64" i="5" s="1"/>
  <c r="G60" i="5"/>
  <c r="G70" i="5"/>
  <c r="H70" i="5" s="1"/>
  <c r="G65" i="5"/>
  <c r="H65" i="5" s="1"/>
  <c r="G61" i="5"/>
  <c r="H61" i="5" s="1"/>
  <c r="G68" i="5"/>
  <c r="H68" i="5" s="1"/>
  <c r="G69" i="5"/>
  <c r="H69" i="5" s="1"/>
  <c r="G62" i="5"/>
  <c r="H62" i="5" s="1"/>
  <c r="D51" i="5"/>
  <c r="E117" i="5" l="1"/>
  <c r="E115" i="5"/>
  <c r="E116" i="5" s="1"/>
  <c r="F117" i="5"/>
  <c r="F115" i="5"/>
  <c r="G74" i="5"/>
  <c r="G72" i="5"/>
  <c r="G73" i="5" s="1"/>
  <c r="H60" i="5"/>
  <c r="G120" i="5" l="1"/>
  <c r="F116" i="5"/>
  <c r="H74" i="5"/>
  <c r="H72" i="5"/>
  <c r="H73" i="5" l="1"/>
  <c r="G76" i="5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<sst xmlns="http://schemas.openxmlformats.org/spreadsheetml/2006/main" count="232" uniqueCount="129">
  <si>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</si>
  <si>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</si>
  <si>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</si>
  <si>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</si>
  <si>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</si>
  <si>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HEPCVIR TABLETS 400 MG</t>
  </si>
  <si>
    <t>% age Purity:</t>
  </si>
  <si>
    <t>NDQD2016061235</t>
  </si>
  <si>
    <t>Weight (mg):</t>
  </si>
  <si>
    <t>Sofosbuvir 400mg</t>
  </si>
  <si>
    <t>Standard Conc (mg/mL):</t>
  </si>
  <si>
    <t>Each tablet contains Sofosbuvir 400 mg</t>
  </si>
  <si>
    <t>2016-07-04 12:09:22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</si>
  <si>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</si>
  <si>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</si>
  <si>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</si>
  <si>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</si>
  <si>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</si>
  <si>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</si>
  <si>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</si>
  <si>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</si>
  <si>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</si>
  <si>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</si>
  <si>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</si>
  <si>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</si>
  <si>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</si>
  <si>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</si>
  <si>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</si>
  <si>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</si>
  <si>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</si>
  <si>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</si>
  <si>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</si>
  <si>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</si>
  <si>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</si>
  <si>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</si>
  <si>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</si>
  <si>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</si>
  <si>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</si>
  <si>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</si>
  <si>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</si>
  <si>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</si>
  <si>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</si>
  <si>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</si>
  <si>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</si>
  <si>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</si>
  <si>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</si>
  <si>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</si>
  <si>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</si>
  <si>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</si>
  <si>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</si>
  <si>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</si>
  <si>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</si>
  <si>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</si>
  <si>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</si>
  <si>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</si>
  <si>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</si>
  <si>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</si>
  <si>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</si>
  <si>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</si>
  <si>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</si>
  <si>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</si>
  <si>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</si>
  <si>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</si>
  <si>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</si>
  <si>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</si>
  <si>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</si>
  <si>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</si>
  <si>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</si>
  <si>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</si>
  <si>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</si>
  <si>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</si>
  <si>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</si>
  <si>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</si>
  <si>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</si>
  <si>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</si>
  <si>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</si>
  <si>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</si>
  <si>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</si>
  <si>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</si>
  <si>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</si>
  <si>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</si>
  <si>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</si>
  <si>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</si>
  <si>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</si>
  <si>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</si>
  <si>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</si>
  <si>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</si>
  <si>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</si>
  <si>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</si>
  <si>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</si>
  <si>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</si>
  <si>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</si>
  <si>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</si>
  <si>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</si>
  <si>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</si>
  <si>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</si>
  <si>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</si>
  <si>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</si>
  <si>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</si>
  <si>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</si>
  <si>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</si>
  <si>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</si>
  <si>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</si>
  <si>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</si>
  <si>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</si>
  <si>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25- 07-2016</t>
  </si>
  <si>
    <t>Sofosbuvir IH</t>
  </si>
  <si>
    <t>WRS S48-1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</si>
  <si>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</si>
  <si>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</si>
  <si>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</si>
  <si>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</si>
  <si>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</si>
  <si>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</si>
  <si>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</si>
  <si>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</si>
  <si>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</si>
  <si>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</si>
  <si>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</si>
  <si>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</si>
  <si>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</si>
  <si>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</si>
  <si>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</si>
  <si>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</si>
  <si>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</si>
  <si>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Sofosbuvir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</si>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</sst>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2" borderId="0"/>
    <xf numFmtId="0" fontId="9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72" fontId="5" fillId="2" borderId="0" xfId="0" applyNumberFormat="1" applyFont="1" applyFill="1"/>
    <xf numFmtId="170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170" fontId="5" fillId="2" borderId="19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164" fontId="4" fillId="2" borderId="19" xfId="0" applyNumberFormat="1" applyFont="1" applyFill="1" applyBorder="1" applyAlignment="1">
      <alignment horizontal="center" wrapText="1"/>
    </xf>
    <xf numFmtId="10" fontId="5" fillId="2" borderId="23" xfId="0" applyNumberFormat="1" applyFont="1" applyFill="1" applyBorder="1" applyAlignment="1">
      <alignment horizontal="center"/>
    </xf>
    <xf numFmtId="10" fontId="5" fillId="2" borderId="40" xfId="0" applyNumberFormat="1" applyFont="1" applyFill="1" applyBorder="1" applyAlignment="1">
      <alignment horizontal="center"/>
    </xf>
    <xf numFmtId="10" fontId="5" fillId="2" borderId="30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9" xfId="0" applyFont="1" applyFill="1" applyBorder="1" applyAlignment="1">
      <alignment horizontal="center" vertical="center"/>
    </xf>
    <xf numFmtId="165" fontId="4" fillId="2" borderId="35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Protection="1">
      <protection locked="0"/>
    </xf>
    <xf numFmtId="2" fontId="5" fillId="3" borderId="30" xfId="0" applyNumberFormat="1" applyFont="1" applyFill="1" applyBorder="1" applyProtection="1">
      <protection locked="0"/>
    </xf>
    <xf numFmtId="172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3" fillId="2" borderId="0" xfId="1" applyFont="1" applyFill="1"/>
    <xf numFmtId="0" fontId="9" fillId="2" borderId="0" xfId="1" applyFill="1"/>
    <xf numFmtId="0" fontId="16" fillId="2" borderId="0" xfId="1" applyFont="1" applyFill="1"/>
    <xf numFmtId="0" fontId="17" fillId="2" borderId="0" xfId="1" applyFont="1" applyFill="1" applyAlignment="1" applyProtection="1">
      <alignment horizontal="right"/>
      <protection locked="0"/>
    </xf>
    <xf numFmtId="0" fontId="17" fillId="2" borderId="0" xfId="1" applyFont="1" applyFill="1" applyAlignment="1" applyProtection="1">
      <alignment horizontal="left"/>
      <protection locked="0"/>
    </xf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Protection="1">
      <protection locked="0"/>
    </xf>
    <xf numFmtId="166" fontId="18" fillId="3" borderId="0" xfId="1" applyNumberFormat="1" applyFont="1" applyFill="1" applyAlignment="1" applyProtection="1">
      <alignment horizontal="center"/>
      <protection locked="0"/>
    </xf>
    <xf numFmtId="167" fontId="13" fillId="2" borderId="0" xfId="1" applyNumberFormat="1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16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17" fillId="3" borderId="0" xfId="1" applyFont="1" applyFill="1" applyAlignment="1" applyProtection="1">
      <alignment horizontal="center"/>
      <protection locked="0"/>
    </xf>
    <xf numFmtId="0" fontId="18" fillId="3" borderId="0" xfId="1" applyFont="1" applyFill="1" applyAlignment="1" applyProtection="1">
      <alignment horizontal="center"/>
      <protection locked="0"/>
    </xf>
    <xf numFmtId="0" fontId="20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0" fontId="16" fillId="2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1" applyFont="1" applyFill="1"/>
    <xf numFmtId="2" fontId="17" fillId="3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vertical="center" wrapText="1"/>
    </xf>
    <xf numFmtId="0" fontId="24" fillId="2" borderId="0" xfId="1" applyFont="1" applyFill="1"/>
    <xf numFmtId="2" fontId="16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16" fillId="2" borderId="0" xfId="1" applyNumberFormat="1" applyFont="1" applyFill="1" applyAlignment="1">
      <alignment horizontal="center"/>
    </xf>
    <xf numFmtId="0" fontId="13" fillId="2" borderId="12" xfId="1" applyFont="1" applyFill="1" applyBorder="1" applyAlignment="1">
      <alignment horizontal="right"/>
    </xf>
    <xf numFmtId="0" fontId="17" fillId="3" borderId="13" xfId="1" applyFont="1" applyFill="1" applyBorder="1" applyAlignment="1" applyProtection="1">
      <alignment horizontal="center"/>
      <protection locked="0"/>
    </xf>
    <xf numFmtId="0" fontId="13" fillId="2" borderId="14" xfId="1" applyFont="1" applyFill="1" applyBorder="1" applyAlignment="1">
      <alignment horizontal="right"/>
    </xf>
    <xf numFmtId="0" fontId="17" fillId="3" borderId="15" xfId="1" applyFont="1" applyFill="1" applyBorder="1" applyAlignment="1" applyProtection="1">
      <alignment horizontal="center"/>
      <protection locked="0"/>
    </xf>
    <xf numFmtId="0" fontId="16" fillId="2" borderId="13" xfId="1" applyFont="1" applyFill="1" applyBorder="1" applyAlignment="1">
      <alignment horizontal="center"/>
    </xf>
    <xf numFmtId="0" fontId="16" fillId="2" borderId="16" xfId="1" applyFont="1" applyFill="1" applyBorder="1" applyAlignment="1">
      <alignment horizontal="center"/>
    </xf>
    <xf numFmtId="0" fontId="16" fillId="2" borderId="17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17" fillId="3" borderId="21" xfId="1" applyFont="1" applyFill="1" applyBorder="1" applyAlignment="1" applyProtection="1">
      <alignment horizontal="center"/>
      <protection locked="0"/>
    </xf>
    <xf numFmtId="169" fontId="13" fillId="2" borderId="17" xfId="1" applyNumberFormat="1" applyFont="1" applyFill="1" applyBorder="1" applyAlignment="1">
      <alignment horizontal="center"/>
    </xf>
    <xf numFmtId="169" fontId="13" fillId="2" borderId="22" xfId="1" applyNumberFormat="1" applyFont="1" applyFill="1" applyBorder="1" applyAlignment="1">
      <alignment horizontal="center"/>
    </xf>
    <xf numFmtId="0" fontId="24" fillId="2" borderId="23" xfId="1" applyFont="1" applyFill="1" applyBorder="1"/>
    <xf numFmtId="0" fontId="13" fillId="2" borderId="15" xfId="1" applyFont="1" applyFill="1" applyBorder="1" applyAlignment="1">
      <alignment horizontal="center"/>
    </xf>
    <xf numFmtId="0" fontId="17" fillId="3" borderId="14" xfId="1" applyFont="1" applyFill="1" applyBorder="1" applyAlignment="1" applyProtection="1">
      <alignment horizontal="center"/>
      <protection locked="0"/>
    </xf>
    <xf numFmtId="169" fontId="13" fillId="2" borderId="24" xfId="1" applyNumberFormat="1" applyFont="1" applyFill="1" applyBorder="1" applyAlignment="1">
      <alignment horizontal="center"/>
    </xf>
    <xf numFmtId="169" fontId="13" fillId="2" borderId="2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17" fillId="3" borderId="27" xfId="1" applyFont="1" applyFill="1" applyBorder="1" applyAlignment="1" applyProtection="1">
      <alignment horizontal="center"/>
      <protection locked="0"/>
    </xf>
    <xf numFmtId="169" fontId="13" fillId="2" borderId="28" xfId="1" applyNumberFormat="1" applyFont="1" applyFill="1" applyBorder="1" applyAlignment="1">
      <alignment horizontal="center"/>
    </xf>
    <xf numFmtId="169" fontId="13" fillId="2" borderId="29" xfId="1" applyNumberFormat="1" applyFont="1" applyFill="1" applyBorder="1" applyAlignment="1">
      <alignment horizontal="center"/>
    </xf>
    <xf numFmtId="0" fontId="13" fillId="2" borderId="30" xfId="1" applyFont="1" applyFill="1" applyBorder="1"/>
    <xf numFmtId="0" fontId="13" fillId="2" borderId="15" xfId="1" applyFont="1" applyFill="1" applyBorder="1" applyAlignment="1">
      <alignment horizontal="right"/>
    </xf>
    <xf numFmtId="1" fontId="16" fillId="6" borderId="31" xfId="1" applyNumberFormat="1" applyFont="1" applyFill="1" applyBorder="1" applyAlignment="1">
      <alignment horizontal="center"/>
    </xf>
    <xf numFmtId="169" fontId="16" fillId="6" borderId="32" xfId="1" applyNumberFormat="1" applyFont="1" applyFill="1" applyBorder="1" applyAlignment="1">
      <alignment horizontal="center"/>
    </xf>
    <xf numFmtId="169" fontId="16" fillId="6" borderId="33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3" fillId="2" borderId="34" xfId="1" applyFont="1" applyFill="1" applyBorder="1" applyAlignment="1">
      <alignment horizontal="right"/>
    </xf>
    <xf numFmtId="0" fontId="17" fillId="3" borderId="35" xfId="1" applyFont="1" applyFill="1" applyBorder="1" applyAlignment="1" applyProtection="1">
      <alignment horizontal="center"/>
      <protection locked="0"/>
    </xf>
    <xf numFmtId="0" fontId="13" fillId="2" borderId="11" xfId="1" applyFont="1" applyFill="1" applyBorder="1" applyAlignment="1">
      <alignment horizontal="right"/>
    </xf>
    <xf numFmtId="2" fontId="13" fillId="6" borderId="36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7" borderId="36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170" fontId="13" fillId="6" borderId="36" xfId="1" applyNumberFormat="1" applyFont="1" applyFill="1" applyBorder="1" applyAlignment="1">
      <alignment horizontal="center"/>
    </xf>
    <xf numFmtId="170" fontId="13" fillId="2" borderId="0" xfId="1" applyNumberFormat="1" applyFont="1" applyFill="1" applyAlignment="1">
      <alignment horizontal="center"/>
    </xf>
    <xf numFmtId="170" fontId="13" fillId="6" borderId="37" xfId="1" applyNumberFormat="1" applyFont="1" applyFill="1" applyBorder="1" applyAlignment="1">
      <alignment horizontal="center"/>
    </xf>
    <xf numFmtId="0" fontId="13" fillId="2" borderId="38" xfId="1" applyFont="1" applyFill="1" applyBorder="1" applyAlignment="1">
      <alignment horizontal="right"/>
    </xf>
    <xf numFmtId="170" fontId="17" fillId="3" borderId="36" xfId="1" applyNumberFormat="1" applyFont="1" applyFill="1" applyBorder="1" applyAlignment="1" applyProtection="1">
      <alignment horizontal="center"/>
      <protection locked="0"/>
    </xf>
    <xf numFmtId="170" fontId="13" fillId="2" borderId="0" xfId="1" applyNumberFormat="1" applyFont="1" applyFill="1"/>
    <xf numFmtId="0" fontId="13" fillId="2" borderId="21" xfId="1" applyFont="1" applyFill="1" applyBorder="1" applyAlignment="1">
      <alignment horizontal="right"/>
    </xf>
    <xf numFmtId="1" fontId="13" fillId="2" borderId="0" xfId="1" applyNumberFormat="1" applyFont="1" applyFill="1" applyAlignment="1">
      <alignment horizontal="center"/>
    </xf>
    <xf numFmtId="0" fontId="13" fillId="2" borderId="30" xfId="1" applyFont="1" applyFill="1" applyBorder="1" applyAlignment="1">
      <alignment horizontal="right"/>
    </xf>
    <xf numFmtId="2" fontId="13" fillId="6" borderId="30" xfId="1" applyNumberFormat="1" applyFont="1" applyFill="1" applyBorder="1" applyAlignment="1">
      <alignment horizontal="center"/>
    </xf>
    <xf numFmtId="169" fontId="16" fillId="7" borderId="23" xfId="1" applyNumberFormat="1" applyFont="1" applyFill="1" applyBorder="1" applyAlignment="1">
      <alignment horizontal="center"/>
    </xf>
    <xf numFmtId="169" fontId="13" fillId="2" borderId="0" xfId="1" applyNumberFormat="1" applyFont="1" applyFill="1" applyAlignment="1">
      <alignment horizontal="center"/>
    </xf>
    <xf numFmtId="10" fontId="13" fillId="6" borderId="36" xfId="1" applyNumberFormat="1" applyFont="1" applyFill="1" applyBorder="1" applyAlignment="1">
      <alignment horizontal="center"/>
    </xf>
    <xf numFmtId="0" fontId="13" fillId="2" borderId="39" xfId="1" applyFont="1" applyFill="1" applyBorder="1" applyAlignment="1">
      <alignment horizontal="right"/>
    </xf>
    <xf numFmtId="0" fontId="13" fillId="7" borderId="30" xfId="1" applyFont="1" applyFill="1" applyBorder="1" applyAlignment="1">
      <alignment horizontal="center"/>
    </xf>
    <xf numFmtId="0" fontId="19" fillId="2" borderId="0" xfId="1" applyFont="1" applyFill="1"/>
    <xf numFmtId="0" fontId="16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1" fontId="17" fillId="3" borderId="0" xfId="1" applyNumberFormat="1" applyFont="1" applyFill="1" applyAlignment="1" applyProtection="1">
      <alignment horizontal="center"/>
      <protection locked="0"/>
    </xf>
    <xf numFmtId="170" fontId="16" fillId="2" borderId="0" xfId="1" applyNumberFormat="1" applyFont="1" applyFill="1" applyAlignment="1" applyProtection="1">
      <alignment horizontal="center"/>
      <protection locked="0"/>
    </xf>
    <xf numFmtId="2" fontId="16" fillId="2" borderId="23" xfId="1" applyNumberFormat="1" applyFont="1" applyFill="1" applyBorder="1" applyAlignment="1">
      <alignment horizontal="center"/>
    </xf>
    <xf numFmtId="0" fontId="16" fillId="2" borderId="23" xfId="1" applyFont="1" applyFill="1" applyBorder="1" applyAlignment="1">
      <alignment horizontal="center"/>
    </xf>
    <xf numFmtId="0" fontId="13" fillId="2" borderId="23" xfId="1" applyFont="1" applyFill="1" applyBorder="1" applyAlignment="1">
      <alignment horizontal="center"/>
    </xf>
    <xf numFmtId="0" fontId="17" fillId="3" borderId="12" xfId="1" applyFont="1" applyFill="1" applyBorder="1" applyAlignment="1" applyProtection="1">
      <alignment horizontal="center"/>
      <protection locked="0"/>
    </xf>
    <xf numFmtId="170" fontId="13" fillId="2" borderId="12" xfId="1" applyNumberFormat="1" applyFont="1" applyFill="1" applyBorder="1" applyAlignment="1">
      <alignment horizontal="center"/>
    </xf>
    <xf numFmtId="10" fontId="13" fillId="2" borderId="23" xfId="1" applyNumberFormat="1" applyFont="1" applyFill="1" applyBorder="1" applyAlignment="1">
      <alignment horizontal="center" vertical="center"/>
    </xf>
    <xf numFmtId="0" fontId="13" fillId="2" borderId="40" xfId="1" applyFont="1" applyFill="1" applyBorder="1" applyAlignment="1">
      <alignment horizontal="center"/>
    </xf>
    <xf numFmtId="170" fontId="13" fillId="2" borderId="14" xfId="1" applyNumberFormat="1" applyFont="1" applyFill="1" applyBorder="1" applyAlignment="1">
      <alignment horizontal="center"/>
    </xf>
    <xf numFmtId="10" fontId="13" fillId="2" borderId="40" xfId="1" applyNumberFormat="1" applyFont="1" applyFill="1" applyBorder="1" applyAlignment="1">
      <alignment horizontal="center" vertical="center"/>
    </xf>
    <xf numFmtId="1" fontId="17" fillId="3" borderId="14" xfId="1" applyNumberFormat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7" fillId="3" borderId="39" xfId="1" applyFont="1" applyFill="1" applyBorder="1" applyAlignment="1" applyProtection="1">
      <alignment horizontal="center"/>
      <protection locked="0"/>
    </xf>
    <xf numFmtId="170" fontId="13" fillId="2" borderId="23" xfId="1" applyNumberFormat="1" applyFont="1" applyFill="1" applyBorder="1" applyAlignment="1">
      <alignment horizontal="center"/>
    </xf>
    <xf numFmtId="10" fontId="13" fillId="2" borderId="13" xfId="1" applyNumberFormat="1" applyFont="1" applyFill="1" applyBorder="1" applyAlignment="1">
      <alignment horizontal="center" vertical="center"/>
    </xf>
    <xf numFmtId="170" fontId="13" fillId="2" borderId="40" xfId="1" applyNumberFormat="1" applyFont="1" applyFill="1" applyBorder="1" applyAlignment="1">
      <alignment horizontal="center"/>
    </xf>
    <xf numFmtId="10" fontId="13" fillId="2" borderId="15" xfId="1" applyNumberFormat="1" applyFont="1" applyFill="1" applyBorder="1" applyAlignment="1">
      <alignment horizontal="center" vertical="center"/>
    </xf>
    <xf numFmtId="170" fontId="13" fillId="2" borderId="30" xfId="1" applyNumberFormat="1" applyFont="1" applyFill="1" applyBorder="1" applyAlignment="1">
      <alignment horizontal="center"/>
    </xf>
    <xf numFmtId="10" fontId="13" fillId="2" borderId="41" xfId="1" applyNumberFormat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/>
    </xf>
    <xf numFmtId="2" fontId="18" fillId="2" borderId="41" xfId="1" applyNumberFormat="1" applyFont="1" applyFill="1" applyBorder="1" applyAlignment="1">
      <alignment horizontal="center"/>
    </xf>
    <xf numFmtId="10" fontId="13" fillId="2" borderId="30" xfId="1" applyNumberFormat="1" applyFont="1" applyFill="1" applyBorder="1" applyAlignment="1">
      <alignment horizontal="center" vertical="center"/>
    </xf>
    <xf numFmtId="0" fontId="13" fillId="2" borderId="42" xfId="1" applyFont="1" applyFill="1" applyBorder="1" applyAlignment="1">
      <alignment horizontal="right"/>
    </xf>
    <xf numFmtId="2" fontId="17" fillId="7" borderId="26" xfId="1" applyNumberFormat="1" applyFont="1" applyFill="1" applyBorder="1" applyAlignment="1">
      <alignment horizontal="center"/>
    </xf>
    <xf numFmtId="10" fontId="17" fillId="7" borderId="26" xfId="1" applyNumberFormat="1" applyFont="1" applyFill="1" applyBorder="1" applyAlignment="1">
      <alignment horizontal="center"/>
    </xf>
    <xf numFmtId="0" fontId="13" fillId="2" borderId="36" xfId="1" applyFont="1" applyFill="1" applyBorder="1" applyAlignment="1">
      <alignment horizontal="right"/>
    </xf>
    <xf numFmtId="10" fontId="17" fillId="6" borderId="54" xfId="1" applyNumberFormat="1" applyFont="1" applyFill="1" applyBorder="1" applyAlignment="1">
      <alignment horizontal="center"/>
    </xf>
    <xf numFmtId="0" fontId="13" fillId="2" borderId="37" xfId="1" applyFont="1" applyFill="1" applyBorder="1" applyAlignment="1">
      <alignment horizontal="right"/>
    </xf>
    <xf numFmtId="0" fontId="17" fillId="7" borderId="43" xfId="1" applyFont="1" applyFill="1" applyBorder="1" applyAlignment="1">
      <alignment horizontal="center"/>
    </xf>
    <xf numFmtId="165" fontId="17" fillId="2" borderId="0" xfId="1" applyNumberFormat="1" applyFont="1" applyFill="1" applyAlignment="1">
      <alignment horizontal="center"/>
    </xf>
    <xf numFmtId="0" fontId="16" fillId="2" borderId="44" xfId="1" applyFont="1" applyFill="1" applyBorder="1" applyAlignment="1">
      <alignment horizontal="center"/>
    </xf>
    <xf numFmtId="0" fontId="16" fillId="2" borderId="34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3" fillId="2" borderId="45" xfId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169" fontId="17" fillId="3" borderId="27" xfId="1" applyNumberFormat="1" applyFont="1" applyFill="1" applyBorder="1" applyAlignment="1" applyProtection="1">
      <alignment horizontal="center"/>
      <protection locked="0"/>
    </xf>
    <xf numFmtId="1" fontId="16" fillId="6" borderId="46" xfId="1" applyNumberFormat="1" applyFont="1" applyFill="1" applyBorder="1" applyAlignment="1">
      <alignment horizontal="center"/>
    </xf>
    <xf numFmtId="1" fontId="16" fillId="6" borderId="47" xfId="1" applyNumberFormat="1" applyFont="1" applyFill="1" applyBorder="1" applyAlignment="1">
      <alignment horizontal="center"/>
    </xf>
    <xf numFmtId="169" fontId="16" fillId="6" borderId="30" xfId="1" applyNumberFormat="1" applyFont="1" applyFill="1" applyBorder="1" applyAlignment="1">
      <alignment horizontal="center"/>
    </xf>
    <xf numFmtId="0" fontId="13" fillId="2" borderId="48" xfId="1" applyFont="1" applyFill="1" applyBorder="1" applyAlignment="1">
      <alignment horizontal="right"/>
    </xf>
    <xf numFmtId="0" fontId="17" fillId="3" borderId="49" xfId="1" applyFont="1" applyFill="1" applyBorder="1" applyAlignment="1" applyProtection="1">
      <alignment horizontal="center"/>
      <protection locked="0"/>
    </xf>
    <xf numFmtId="0" fontId="13" fillId="2" borderId="16" xfId="1" applyFont="1" applyFill="1" applyBorder="1" applyAlignment="1">
      <alignment horizontal="right"/>
    </xf>
    <xf numFmtId="2" fontId="13" fillId="6" borderId="18" xfId="1" applyNumberFormat="1" applyFont="1" applyFill="1" applyBorder="1" applyAlignment="1">
      <alignment horizontal="center"/>
    </xf>
    <xf numFmtId="2" fontId="13" fillId="7" borderId="18" xfId="1" applyNumberFormat="1" applyFont="1" applyFill="1" applyBorder="1" applyAlignment="1">
      <alignment horizontal="center"/>
    </xf>
    <xf numFmtId="170" fontId="13" fillId="6" borderId="18" xfId="1" applyNumberFormat="1" applyFont="1" applyFill="1" applyBorder="1" applyAlignment="1">
      <alignment horizontal="center"/>
    </xf>
    <xf numFmtId="170" fontId="13" fillId="7" borderId="18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3" fillId="2" borderId="50" xfId="1" applyFont="1" applyFill="1" applyBorder="1" applyAlignment="1">
      <alignment horizontal="right"/>
    </xf>
    <xf numFmtId="2" fontId="13" fillId="7" borderId="22" xfId="1" applyNumberFormat="1" applyFont="1" applyFill="1" applyBorder="1" applyAlignment="1">
      <alignment horizontal="center"/>
    </xf>
    <xf numFmtId="0" fontId="16" fillId="2" borderId="0" xfId="1" applyFont="1" applyFill="1" applyAlignment="1">
      <alignment horizontal="center" wrapText="1"/>
    </xf>
    <xf numFmtId="0" fontId="13" fillId="2" borderId="35" xfId="1" applyFont="1" applyFill="1" applyBorder="1" applyAlignment="1">
      <alignment horizontal="right"/>
    </xf>
    <xf numFmtId="169" fontId="16" fillId="7" borderId="3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10" fontId="16" fillId="6" borderId="36" xfId="1" applyNumberFormat="1" applyFont="1" applyFill="1" applyBorder="1" applyAlignment="1">
      <alignment horizontal="center"/>
    </xf>
    <xf numFmtId="0" fontId="16" fillId="7" borderId="37" xfId="1" applyFont="1" applyFill="1" applyBorder="1" applyAlignment="1">
      <alignment horizontal="center"/>
    </xf>
    <xf numFmtId="0" fontId="16" fillId="2" borderId="51" xfId="1" applyFont="1" applyFill="1" applyBorder="1" applyAlignment="1">
      <alignment horizontal="center"/>
    </xf>
    <xf numFmtId="0" fontId="16" fillId="2" borderId="52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 wrapText="1"/>
    </xf>
    <xf numFmtId="0" fontId="13" fillId="2" borderId="14" xfId="1" applyFont="1" applyFill="1" applyBorder="1" applyAlignment="1">
      <alignment horizontal="center"/>
    </xf>
    <xf numFmtId="170" fontId="13" fillId="2" borderId="17" xfId="1" applyNumberFormat="1" applyFont="1" applyFill="1" applyBorder="1" applyAlignment="1">
      <alignment horizontal="center"/>
    </xf>
    <xf numFmtId="10" fontId="13" fillId="2" borderId="22" xfId="1" applyNumberFormat="1" applyFont="1" applyFill="1" applyBorder="1" applyAlignment="1">
      <alignment horizontal="center"/>
    </xf>
    <xf numFmtId="170" fontId="13" fillId="2" borderId="24" xfId="1" applyNumberFormat="1" applyFont="1" applyFill="1" applyBorder="1" applyAlignment="1">
      <alignment horizontal="center"/>
    </xf>
    <xf numFmtId="10" fontId="13" fillId="2" borderId="25" xfId="1" applyNumberFormat="1" applyFont="1" applyFill="1" applyBorder="1" applyAlignment="1">
      <alignment horizontal="center"/>
    </xf>
    <xf numFmtId="0" fontId="13" fillId="2" borderId="27" xfId="1" applyFont="1" applyFill="1" applyBorder="1" applyAlignment="1">
      <alignment horizontal="center"/>
    </xf>
    <xf numFmtId="170" fontId="13" fillId="2" borderId="28" xfId="1" applyNumberFormat="1" applyFont="1" applyFill="1" applyBorder="1" applyAlignment="1">
      <alignment horizontal="center"/>
    </xf>
    <xf numFmtId="10" fontId="13" fillId="2" borderId="29" xfId="1" applyNumberFormat="1" applyFont="1" applyFill="1" applyBorder="1" applyAlignment="1">
      <alignment horizontal="center"/>
    </xf>
    <xf numFmtId="2" fontId="13" fillId="2" borderId="15" xfId="1" applyNumberFormat="1" applyFont="1" applyFill="1" applyBorder="1" applyAlignment="1">
      <alignment horizontal="center"/>
    </xf>
    <xf numFmtId="169" fontId="13" fillId="2" borderId="2" xfId="1" applyNumberFormat="1" applyFont="1" applyFill="1" applyBorder="1" applyAlignment="1">
      <alignment horizontal="right"/>
    </xf>
    <xf numFmtId="2" fontId="17" fillId="7" borderId="18" xfId="1" applyNumberFormat="1" applyFont="1" applyFill="1" applyBorder="1" applyAlignment="1">
      <alignment horizontal="center"/>
    </xf>
    <xf numFmtId="10" fontId="17" fillId="7" borderId="18" xfId="1" applyNumberFormat="1" applyFont="1" applyFill="1" applyBorder="1" applyAlignment="1">
      <alignment horizontal="center"/>
    </xf>
    <xf numFmtId="0" fontId="13" fillId="2" borderId="14" xfId="1" applyFont="1" applyFill="1" applyBorder="1"/>
    <xf numFmtId="10" fontId="17" fillId="6" borderId="18" xfId="1" applyNumberFormat="1" applyFont="1" applyFill="1" applyBorder="1" applyAlignment="1">
      <alignment horizontal="center"/>
    </xf>
    <xf numFmtId="0" fontId="13" fillId="2" borderId="39" xfId="1" applyFont="1" applyFill="1" applyBorder="1"/>
    <xf numFmtId="0" fontId="13" fillId="2" borderId="53" xfId="1" applyFont="1" applyFill="1" applyBorder="1" applyAlignment="1">
      <alignment horizontal="right"/>
    </xf>
    <xf numFmtId="0" fontId="17" fillId="7" borderId="37" xfId="1" applyFont="1" applyFill="1" applyBorder="1" applyAlignment="1">
      <alignment horizontal="center"/>
    </xf>
    <xf numFmtId="0" fontId="14" fillId="2" borderId="0" xfId="1" applyFont="1" applyFill="1" applyAlignment="1">
      <alignment horizontal="righ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10" xfId="1" applyFont="1" applyFill="1" applyBorder="1" applyAlignment="1">
      <alignment horizontal="center"/>
    </xf>
    <xf numFmtId="0" fontId="13" fillId="2" borderId="7" xfId="1" applyFont="1" applyFill="1" applyBorder="1"/>
    <xf numFmtId="0" fontId="16" fillId="2" borderId="11" xfId="1" applyFont="1" applyFill="1" applyBorder="1"/>
    <xf numFmtId="0" fontId="13" fillId="2" borderId="11" xfId="1" applyFont="1" applyFill="1" applyBorder="1"/>
    <xf numFmtId="0" fontId="26" fillId="2" borderId="0" xfId="2" applyFont="1" applyFill="1"/>
    <xf numFmtId="0" fontId="11" fillId="2" borderId="0" xfId="2" applyFont="1" applyFill="1"/>
    <xf numFmtId="0" fontId="11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28" fillId="2" borderId="0" xfId="2" applyFont="1" applyFill="1"/>
    <xf numFmtId="0" fontId="20" fillId="2" borderId="0" xfId="2" applyFont="1" applyFill="1"/>
    <xf numFmtId="2" fontId="20" fillId="2" borderId="0" xfId="2" applyNumberFormat="1" applyFont="1" applyFill="1" applyAlignment="1">
      <alignment horizontal="center"/>
    </xf>
    <xf numFmtId="164" fontId="20" fillId="2" borderId="0" xfId="2" applyNumberFormat="1" applyFont="1" applyFill="1" applyAlignment="1">
      <alignment horizontal="center"/>
    </xf>
    <xf numFmtId="0" fontId="20" fillId="2" borderId="1" xfId="2" applyFont="1" applyFill="1" applyBorder="1" applyAlignment="1">
      <alignment horizontal="center"/>
    </xf>
    <xf numFmtId="0" fontId="20" fillId="2" borderId="2" xfId="2" applyFont="1" applyFill="1" applyBorder="1" applyAlignment="1">
      <alignment horizontal="center"/>
    </xf>
    <xf numFmtId="0" fontId="28" fillId="2" borderId="3" xfId="2" applyFont="1" applyFill="1" applyBorder="1" applyAlignment="1">
      <alignment horizontal="center"/>
    </xf>
    <xf numFmtId="0" fontId="29" fillId="3" borderId="3" xfId="2" applyFont="1" applyFill="1" applyBorder="1" applyAlignment="1" applyProtection="1">
      <alignment horizontal="center"/>
      <protection locked="0"/>
    </xf>
    <xf numFmtId="2" fontId="29" fillId="3" borderId="3" xfId="2" applyNumberFormat="1" applyFont="1" applyFill="1" applyBorder="1" applyAlignment="1" applyProtection="1">
      <alignment horizontal="center"/>
      <protection locked="0"/>
    </xf>
    <xf numFmtId="2" fontId="29" fillId="3" borderId="4" xfId="2" applyNumberFormat="1" applyFont="1" applyFill="1" applyBorder="1" applyAlignment="1" applyProtection="1">
      <alignment horizontal="center"/>
      <protection locked="0"/>
    </xf>
    <xf numFmtId="0" fontId="29" fillId="3" borderId="5" xfId="2" applyFont="1" applyFill="1" applyBorder="1" applyAlignment="1" applyProtection="1">
      <alignment horizontal="center"/>
      <protection locked="0"/>
    </xf>
    <xf numFmtId="2" fontId="29" fillId="3" borderId="5" xfId="2" applyNumberFormat="1" applyFont="1" applyFill="1" applyBorder="1" applyAlignment="1" applyProtection="1">
      <alignment horizontal="center"/>
      <protection locked="0"/>
    </xf>
    <xf numFmtId="0" fontId="28" fillId="2" borderId="4" xfId="2" applyFont="1" applyFill="1" applyBorder="1"/>
    <xf numFmtId="1" fontId="20" fillId="4" borderId="2" xfId="2" applyNumberFormat="1" applyFont="1" applyFill="1" applyBorder="1" applyAlignment="1">
      <alignment horizontal="center"/>
    </xf>
    <xf numFmtId="1" fontId="20" fillId="4" borderId="1" xfId="2" applyNumberFormat="1" applyFont="1" applyFill="1" applyBorder="1" applyAlignment="1">
      <alignment horizontal="center"/>
    </xf>
    <xf numFmtId="2" fontId="20" fillId="4" borderId="1" xfId="2" applyNumberFormat="1" applyFont="1" applyFill="1" applyBorder="1" applyAlignment="1">
      <alignment horizontal="center"/>
    </xf>
    <xf numFmtId="0" fontId="28" fillId="2" borderId="3" xfId="2" applyFont="1" applyFill="1" applyBorder="1"/>
    <xf numFmtId="10" fontId="20" fillId="5" borderId="1" xfId="2" applyNumberFormat="1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28" fillId="2" borderId="6" xfId="2" applyFont="1" applyFill="1" applyBorder="1"/>
    <xf numFmtId="0" fontId="28" fillId="2" borderId="5" xfId="2" applyFont="1" applyFill="1" applyBorder="1"/>
    <xf numFmtId="0" fontId="20" fillId="4" borderId="1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28" fillId="2" borderId="7" xfId="2" applyFont="1" applyFill="1" applyBorder="1"/>
    <xf numFmtId="0" fontId="28" fillId="2" borderId="8" xfId="2" applyFont="1" applyFill="1" applyBorder="1"/>
    <xf numFmtId="0" fontId="28" fillId="2" borderId="0" xfId="2" applyFont="1" applyFill="1" applyAlignment="1" applyProtection="1">
      <alignment horizontal="left"/>
      <protection locked="0"/>
    </xf>
    <xf numFmtId="0" fontId="28" fillId="2" borderId="0" xfId="2" applyFont="1" applyFill="1" applyProtection="1">
      <protection locked="0"/>
    </xf>
    <xf numFmtId="0" fontId="11" fillId="2" borderId="9" xfId="2" applyFont="1" applyFill="1" applyBorder="1"/>
    <xf numFmtId="0" fontId="11" fillId="2" borderId="0" xfId="2" applyFont="1" applyFill="1" applyAlignment="1">
      <alignment horizontal="center"/>
    </xf>
    <xf numFmtId="10" fontId="11" fillId="2" borderId="9" xfId="2" applyNumberFormat="1" applyFont="1" applyFill="1" applyBorder="1"/>
    <xf numFmtId="0" fontId="9" fillId="2" borderId="0" xfId="2" applyFill="1"/>
    <xf numFmtId="0" fontId="26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26" fillId="2" borderId="0" xfId="2" applyFont="1" applyFill="1" applyAlignment="1">
      <alignment horizontal="right"/>
    </xf>
    <xf numFmtId="0" fontId="11" fillId="2" borderId="7" xfId="2" applyFont="1" applyFill="1" applyBorder="1"/>
    <xf numFmtId="0" fontId="26" fillId="2" borderId="11" xfId="2" applyFont="1" applyFill="1" applyBorder="1"/>
    <xf numFmtId="0" fontId="11" fillId="2" borderId="11" xfId="2" applyFont="1" applyFill="1" applyBorder="1"/>
    <xf numFmtId="0" fontId="19" fillId="2" borderId="0" xfId="2" applyFont="1" applyFill="1" applyAlignment="1">
      <alignment horizontal="center"/>
    </xf>
    <xf numFmtId="0" fontId="26" fillId="2" borderId="10" xfId="2" applyFont="1" applyFill="1" applyBorder="1" applyAlignment="1">
      <alignment horizontal="center"/>
    </xf>
    <xf numFmtId="170" fontId="4" fillId="2" borderId="23" xfId="0" applyNumberFormat="1" applyFont="1" applyFill="1" applyBorder="1" applyAlignment="1">
      <alignment horizontal="center" vertical="center"/>
    </xf>
    <xf numFmtId="170" fontId="4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55" xfId="0" applyFont="1" applyFill="1" applyBorder="1" applyAlignment="1">
      <alignment horizontal="center" wrapText="1"/>
    </xf>
    <xf numFmtId="0" fontId="8" fillId="2" borderId="56" xfId="0" applyFont="1" applyFill="1" applyBorder="1" applyAlignment="1">
      <alignment horizontal="center" wrapText="1"/>
    </xf>
    <xf numFmtId="0" fontId="8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21" fillId="2" borderId="40" xfId="1" applyNumberFormat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3" xfId="1" applyFont="1" applyFill="1" applyBorder="1" applyAlignment="1">
      <alignment horizontal="left" vertical="center" wrapText="1"/>
    </xf>
    <xf numFmtId="0" fontId="14" fillId="2" borderId="41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7" fillId="3" borderId="0" xfId="1" applyFont="1" applyFill="1" applyAlignment="1" applyProtection="1">
      <alignment horizontal="left"/>
      <protection locked="0"/>
    </xf>
    <xf numFmtId="0" fontId="14" fillId="2" borderId="55" xfId="1" applyFont="1" applyFill="1" applyBorder="1" applyAlignment="1">
      <alignment horizontal="justify" vertical="center" wrapText="1"/>
    </xf>
    <xf numFmtId="0" fontId="14" fillId="2" borderId="56" xfId="1" applyFont="1" applyFill="1" applyBorder="1" applyAlignment="1">
      <alignment horizontal="justify" vertical="center" wrapText="1"/>
    </xf>
    <xf numFmtId="0" fontId="14" fillId="2" borderId="57" xfId="1" applyFont="1" applyFill="1" applyBorder="1" applyAlignment="1">
      <alignment horizontal="justify" vertical="center" wrapText="1"/>
    </xf>
    <xf numFmtId="0" fontId="14" fillId="2" borderId="55" xfId="1" applyFont="1" applyFill="1" applyBorder="1" applyAlignment="1">
      <alignment horizontal="left" vertical="center" wrapText="1"/>
    </xf>
    <xf numFmtId="0" fontId="14" fillId="2" borderId="56" xfId="1" applyFont="1" applyFill="1" applyBorder="1" applyAlignment="1">
      <alignment horizontal="left" vertical="center" wrapText="1"/>
    </xf>
    <xf numFmtId="0" fontId="14" fillId="2" borderId="57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center"/>
    </xf>
    <xf numFmtId="0" fontId="16" fillId="2" borderId="58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2" fontId="17" fillId="3" borderId="23" xfId="1" applyNumberFormat="1" applyFont="1" applyFill="1" applyBorder="1" applyAlignment="1" applyProtection="1">
      <alignment horizontal="center" vertical="center"/>
      <protection locked="0"/>
    </xf>
    <xf numFmtId="2" fontId="17" fillId="3" borderId="40" xfId="1" applyNumberFormat="1" applyFont="1" applyFill="1" applyBorder="1" applyAlignment="1" applyProtection="1">
      <alignment horizontal="center" vertical="center"/>
      <protection locked="0"/>
    </xf>
    <xf numFmtId="2" fontId="17" fillId="3" borderId="30" xfId="1" applyNumberFormat="1" applyFont="1" applyFill="1" applyBorder="1" applyAlignment="1" applyProtection="1">
      <alignment horizontal="center" vertical="center"/>
      <protection locked="0"/>
    </xf>
    <xf numFmtId="0" fontId="16" fillId="2" borderId="39" xfId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 wrapText="1"/>
    </xf>
    <xf numFmtId="0" fontId="14" fillId="2" borderId="13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horizontal="center" vertical="center" wrapText="1"/>
    </xf>
    <xf numFmtId="0" fontId="14" fillId="2" borderId="41" xfId="1" applyFont="1" applyFill="1" applyBorder="1" applyAlignment="1">
      <alignment horizontal="center" vertical="center" wrapText="1"/>
    </xf>
    <xf numFmtId="0" fontId="16" fillId="2" borderId="34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 wrapText="1"/>
      <protection locked="0"/>
    </xf>
    <xf numFmtId="0" fontId="17" fillId="3" borderId="0" xfId="1" applyFont="1" applyFill="1" applyAlignment="1" applyProtection="1">
      <alignment horizontal="left" wrapText="1"/>
      <protection locked="0"/>
    </xf>
    <xf numFmtId="0" fontId="18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4" fillId="2" borderId="55" xfId="1" applyFont="1" applyFill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14" fillId="2" borderId="57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 vertical="center"/>
    </xf>
    <xf numFmtId="169" fontId="17" fillId="3" borderId="24" xfId="1" applyNumberFormat="1" applyFont="1" applyFill="1" applyBorder="1" applyAlignment="1" applyProtection="1">
      <alignment horizontal="center"/>
      <protection locked="0"/>
    </xf>
    <xf numFmtId="169" fontId="17" fillId="3" borderId="28" xfId="1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F9" sqref="F9"/>
    </sheetView>
  </sheetViews>
  <sheetFormatPr defaultRowHeight="13.5" x14ac:dyDescent="0.25"/>
  <cols>
    <col min="1" max="1" width="27.5703125" style="213" customWidth="1"/>
    <col min="2" max="2" width="20.42578125" style="213" customWidth="1"/>
    <col min="3" max="3" width="31.85546875" style="213" customWidth="1"/>
    <col min="4" max="4" width="25.85546875" style="213" customWidth="1"/>
    <col min="5" max="5" width="25.7109375" style="213" customWidth="1"/>
    <col min="6" max="6" width="23.140625" style="213" customWidth="1"/>
    <col min="7" max="7" width="28.42578125" style="213" customWidth="1"/>
    <col min="8" max="8" width="21.5703125" style="213" customWidth="1"/>
    <col min="9" max="9" width="9.140625" style="213" customWidth="1"/>
    <col min="10" max="16384" width="9.140625" style="249"/>
  </cols>
  <sheetData>
    <row r="14" spans="1:6" ht="15" customHeight="1" x14ac:dyDescent="0.3">
      <c r="A14" s="212"/>
      <c r="C14" s="214"/>
      <c r="F14" s="214"/>
    </row>
    <row r="15" spans="1:6" ht="18.75" customHeight="1" x14ac:dyDescent="0.3">
      <c r="A15" s="256" t="s">
        <v>0</v>
      </c>
      <c r="B15" s="256"/>
      <c r="C15" s="256"/>
      <c r="D15" s="256"/>
      <c r="E15" s="256"/>
    </row>
    <row r="16" spans="1:6" ht="16.5" customHeight="1" x14ac:dyDescent="0.3">
      <c r="A16" s="215" t="s">
        <v>1</v>
      </c>
      <c r="B16" s="216" t="s">
        <v>2</v>
      </c>
    </row>
    <row r="17" spans="1:5" ht="16.5" customHeight="1" x14ac:dyDescent="0.3">
      <c r="A17" s="217" t="s">
        <v>3</v>
      </c>
      <c r="B17" s="217" t="s">
        <v>5</v>
      </c>
      <c r="D17" s="218"/>
      <c r="E17" s="219"/>
    </row>
    <row r="18" spans="1:5" ht="16.5" customHeight="1" x14ac:dyDescent="0.3">
      <c r="A18" s="220" t="s">
        <v>4</v>
      </c>
      <c r="B18" s="221" t="s">
        <v>125</v>
      </c>
      <c r="C18" s="219"/>
      <c r="D18" s="219"/>
      <c r="E18" s="219"/>
    </row>
    <row r="19" spans="1:5" ht="16.5" customHeight="1" x14ac:dyDescent="0.3">
      <c r="A19" s="220" t="s">
        <v>6</v>
      </c>
      <c r="B19" s="221">
        <v>100</v>
      </c>
      <c r="C19" s="219"/>
      <c r="D19" s="219"/>
      <c r="E19" s="219"/>
    </row>
    <row r="20" spans="1:5" ht="16.5" customHeight="1" x14ac:dyDescent="0.3">
      <c r="A20" s="217" t="s">
        <v>8</v>
      </c>
      <c r="B20" s="221">
        <v>9.3800000000000008</v>
      </c>
      <c r="C20" s="219"/>
      <c r="D20" s="219"/>
      <c r="E20" s="219"/>
    </row>
    <row r="21" spans="1:5" ht="16.5" customHeight="1" x14ac:dyDescent="0.3">
      <c r="A21" s="217" t="s">
        <v>10</v>
      </c>
      <c r="B21" s="222">
        <f>9.38/10*5/25</f>
        <v>0.18760000000000002</v>
      </c>
      <c r="C21" s="219"/>
      <c r="D21" s="219"/>
      <c r="E21" s="219"/>
    </row>
    <row r="22" spans="1:5" ht="15.75" customHeight="1" x14ac:dyDescent="0.25">
      <c r="A22" s="219"/>
      <c r="B22" s="219"/>
      <c r="C22" s="219"/>
      <c r="D22" s="219"/>
      <c r="E22" s="219"/>
    </row>
    <row r="23" spans="1:5" ht="16.5" customHeight="1" x14ac:dyDescent="0.3">
      <c r="A23" s="223" t="s">
        <v>13</v>
      </c>
      <c r="B23" s="224" t="s">
        <v>14</v>
      </c>
      <c r="C23" s="223" t="s">
        <v>15</v>
      </c>
      <c r="D23" s="223" t="s">
        <v>16</v>
      </c>
      <c r="E23" s="223" t="s">
        <v>17</v>
      </c>
    </row>
    <row r="24" spans="1:5" ht="16.5" customHeight="1" x14ac:dyDescent="0.3">
      <c r="A24" s="225">
        <v>1</v>
      </c>
      <c r="B24" s="226">
        <v>16776381</v>
      </c>
      <c r="C24" s="226">
        <v>8184.89</v>
      </c>
      <c r="D24" s="227">
        <v>1</v>
      </c>
      <c r="E24" s="228">
        <v>7.61</v>
      </c>
    </row>
    <row r="25" spans="1:5" ht="16.5" customHeight="1" x14ac:dyDescent="0.3">
      <c r="A25" s="225">
        <v>2</v>
      </c>
      <c r="B25" s="226">
        <v>16891725</v>
      </c>
      <c r="C25" s="226">
        <v>8180.04</v>
      </c>
      <c r="D25" s="227">
        <v>1.01</v>
      </c>
      <c r="E25" s="227">
        <v>7.61</v>
      </c>
    </row>
    <row r="26" spans="1:5" ht="16.5" customHeight="1" x14ac:dyDescent="0.3">
      <c r="A26" s="225">
        <v>3</v>
      </c>
      <c r="B26" s="226">
        <v>16808411</v>
      </c>
      <c r="C26" s="226">
        <v>8183.95</v>
      </c>
      <c r="D26" s="227">
        <v>1.01</v>
      </c>
      <c r="E26" s="227">
        <v>7.61</v>
      </c>
    </row>
    <row r="27" spans="1:5" ht="16.5" customHeight="1" x14ac:dyDescent="0.3">
      <c r="A27" s="225">
        <v>4</v>
      </c>
      <c r="B27" s="226">
        <v>16815201</v>
      </c>
      <c r="C27" s="226">
        <v>8188.32</v>
      </c>
      <c r="D27" s="227">
        <v>1</v>
      </c>
      <c r="E27" s="227">
        <v>7.61</v>
      </c>
    </row>
    <row r="28" spans="1:5" ht="16.5" customHeight="1" x14ac:dyDescent="0.3">
      <c r="A28" s="225">
        <v>5</v>
      </c>
      <c r="B28" s="226">
        <v>16913005</v>
      </c>
      <c r="C28" s="226">
        <v>8187.21</v>
      </c>
      <c r="D28" s="227">
        <v>1.01</v>
      </c>
      <c r="E28" s="227">
        <v>7.61</v>
      </c>
    </row>
    <row r="29" spans="1:5" ht="16.5" customHeight="1" x14ac:dyDescent="0.3">
      <c r="A29" s="225">
        <v>6</v>
      </c>
      <c r="B29" s="229">
        <v>16862114</v>
      </c>
      <c r="C29" s="229">
        <v>8190.23</v>
      </c>
      <c r="D29" s="230">
        <v>1.01</v>
      </c>
      <c r="E29" s="230">
        <v>7.61</v>
      </c>
    </row>
    <row r="30" spans="1:5" ht="16.5" customHeight="1" x14ac:dyDescent="0.3">
      <c r="A30" s="231" t="s">
        <v>18</v>
      </c>
      <c r="B30" s="232">
        <f>AVERAGE(B24:B29)</f>
        <v>16844472.833333332</v>
      </c>
      <c r="C30" s="233">
        <f>AVERAGE(C24:C29)</f>
        <v>8185.7733333333335</v>
      </c>
      <c r="D30" s="234">
        <f>AVERAGE(D24:D29)</f>
        <v>1.0066666666666666</v>
      </c>
      <c r="E30" s="234">
        <f>AVERAGE(E24:E29)</f>
        <v>7.61</v>
      </c>
    </row>
    <row r="31" spans="1:5" ht="16.5" customHeight="1" x14ac:dyDescent="0.3">
      <c r="A31" s="235" t="s">
        <v>19</v>
      </c>
      <c r="B31" s="236">
        <f>(STDEV(B24:B29)/B30)</f>
        <v>3.1452484627827724E-3</v>
      </c>
      <c r="C31" s="237"/>
      <c r="D31" s="237"/>
      <c r="E31" s="238"/>
    </row>
    <row r="32" spans="1:5" s="213" customFormat="1" ht="16.5" customHeight="1" x14ac:dyDescent="0.3">
      <c r="A32" s="239" t="s">
        <v>20</v>
      </c>
      <c r="B32" s="240">
        <f>COUNT(B24:B29)</f>
        <v>6</v>
      </c>
      <c r="C32" s="241"/>
      <c r="D32" s="242"/>
      <c r="E32" s="243"/>
    </row>
    <row r="33" spans="1:5" s="213" customFormat="1" ht="15.75" customHeight="1" x14ac:dyDescent="0.25">
      <c r="A33" s="219"/>
      <c r="B33" s="219"/>
      <c r="C33" s="219"/>
      <c r="D33" s="219"/>
      <c r="E33" s="219"/>
    </row>
    <row r="34" spans="1:5" s="213" customFormat="1" ht="16.5" customHeight="1" x14ac:dyDescent="0.3">
      <c r="A34" s="220" t="s">
        <v>21</v>
      </c>
      <c r="B34" s="244" t="s">
        <v>126</v>
      </c>
      <c r="C34" s="245"/>
      <c r="D34" s="245"/>
      <c r="E34" s="245"/>
    </row>
    <row r="35" spans="1:5" ht="16.5" customHeight="1" x14ac:dyDescent="0.3">
      <c r="A35" s="220"/>
      <c r="B35" s="244" t="s">
        <v>127</v>
      </c>
      <c r="C35" s="245"/>
      <c r="D35" s="245"/>
      <c r="E35" s="245"/>
    </row>
    <row r="36" spans="1:5" ht="16.5" customHeight="1" x14ac:dyDescent="0.3">
      <c r="A36" s="220"/>
      <c r="B36" s="244" t="s">
        <v>128</v>
      </c>
      <c r="C36" s="245"/>
      <c r="D36" s="245"/>
      <c r="E36" s="245"/>
    </row>
    <row r="37" spans="1:5" ht="15.75" customHeight="1" x14ac:dyDescent="0.25">
      <c r="A37" s="219"/>
      <c r="B37" s="219"/>
      <c r="C37" s="219"/>
      <c r="D37" s="219"/>
      <c r="E37" s="219"/>
    </row>
    <row r="38" spans="1:5" ht="16.5" customHeight="1" x14ac:dyDescent="0.3">
      <c r="A38" s="215" t="s">
        <v>1</v>
      </c>
      <c r="B38" s="216" t="s">
        <v>22</v>
      </c>
    </row>
    <row r="39" spans="1:5" ht="16.5" customHeight="1" x14ac:dyDescent="0.3">
      <c r="A39" s="220" t="s">
        <v>4</v>
      </c>
      <c r="B39" s="217"/>
      <c r="C39" s="219"/>
      <c r="D39" s="219"/>
      <c r="E39" s="219"/>
    </row>
    <row r="40" spans="1:5" ht="16.5" customHeight="1" x14ac:dyDescent="0.3">
      <c r="A40" s="220" t="s">
        <v>6</v>
      </c>
      <c r="B40" s="221"/>
      <c r="C40" s="219"/>
      <c r="D40" s="219"/>
      <c r="E40" s="219"/>
    </row>
    <row r="41" spans="1:5" ht="16.5" customHeight="1" x14ac:dyDescent="0.3">
      <c r="A41" s="217" t="s">
        <v>8</v>
      </c>
      <c r="C41" s="219"/>
      <c r="D41" s="219"/>
      <c r="E41" s="219"/>
    </row>
    <row r="42" spans="1:5" ht="16.5" customHeight="1" x14ac:dyDescent="0.3">
      <c r="A42" s="217" t="s">
        <v>10</v>
      </c>
      <c r="B42" s="222"/>
      <c r="C42" s="219"/>
      <c r="D42" s="219"/>
      <c r="E42" s="219"/>
    </row>
    <row r="43" spans="1:5" ht="15.75" customHeight="1" x14ac:dyDescent="0.25">
      <c r="A43" s="219"/>
      <c r="B43" s="219"/>
      <c r="C43" s="219"/>
      <c r="D43" s="219"/>
      <c r="E43" s="219"/>
    </row>
    <row r="44" spans="1:5" ht="16.5" customHeight="1" x14ac:dyDescent="0.3">
      <c r="A44" s="223" t="s">
        <v>13</v>
      </c>
      <c r="B44" s="224" t="s">
        <v>14</v>
      </c>
      <c r="C44" s="223" t="s">
        <v>15</v>
      </c>
      <c r="D44" s="223" t="s">
        <v>16</v>
      </c>
      <c r="E44" s="223" t="s">
        <v>17</v>
      </c>
    </row>
    <row r="45" spans="1:5" ht="16.5" customHeight="1" x14ac:dyDescent="0.3">
      <c r="A45" s="225">
        <v>1</v>
      </c>
      <c r="B45" s="226"/>
      <c r="C45" s="226"/>
      <c r="D45" s="227"/>
      <c r="E45" s="228"/>
    </row>
    <row r="46" spans="1:5" ht="16.5" customHeight="1" x14ac:dyDescent="0.3">
      <c r="A46" s="225">
        <v>2</v>
      </c>
      <c r="B46" s="226"/>
      <c r="C46" s="226"/>
      <c r="D46" s="227"/>
      <c r="E46" s="227"/>
    </row>
    <row r="47" spans="1:5" ht="16.5" customHeight="1" x14ac:dyDescent="0.3">
      <c r="A47" s="225">
        <v>3</v>
      </c>
      <c r="B47" s="226"/>
      <c r="C47" s="226"/>
      <c r="D47" s="227"/>
      <c r="E47" s="227"/>
    </row>
    <row r="48" spans="1:5" ht="16.5" customHeight="1" x14ac:dyDescent="0.3">
      <c r="A48" s="225">
        <v>4</v>
      </c>
      <c r="B48" s="226"/>
      <c r="C48" s="226"/>
      <c r="D48" s="227"/>
      <c r="E48" s="227"/>
    </row>
    <row r="49" spans="1:7" ht="16.5" customHeight="1" x14ac:dyDescent="0.3">
      <c r="A49" s="225">
        <v>5</v>
      </c>
      <c r="B49" s="226"/>
      <c r="C49" s="226"/>
      <c r="D49" s="227"/>
      <c r="E49" s="227"/>
    </row>
    <row r="50" spans="1:7" ht="16.5" customHeight="1" x14ac:dyDescent="0.3">
      <c r="A50" s="225">
        <v>6</v>
      </c>
      <c r="B50" s="229"/>
      <c r="C50" s="229"/>
      <c r="D50" s="230"/>
      <c r="E50" s="230"/>
    </row>
    <row r="51" spans="1:7" ht="16.5" customHeight="1" x14ac:dyDescent="0.3">
      <c r="A51" s="231" t="s">
        <v>18</v>
      </c>
      <c r="B51" s="232" t="e">
        <f>AVERAGE(B45:B50)</f>
        <v>#DIV/0!</v>
      </c>
      <c r="C51" s="233" t="e">
        <f>AVERAGE(C45:C50)</f>
        <v>#DIV/0!</v>
      </c>
      <c r="D51" s="234" t="e">
        <f>AVERAGE(D45:D50)</f>
        <v>#DIV/0!</v>
      </c>
      <c r="E51" s="234" t="e">
        <f>AVERAGE(E45:E50)</f>
        <v>#DIV/0!</v>
      </c>
    </row>
    <row r="52" spans="1:7" ht="16.5" customHeight="1" x14ac:dyDescent="0.3">
      <c r="A52" s="235" t="s">
        <v>19</v>
      </c>
      <c r="B52" s="236" t="e">
        <f>(STDEV(B45:B50)/B51)</f>
        <v>#DIV/0!</v>
      </c>
      <c r="C52" s="237"/>
      <c r="D52" s="237"/>
      <c r="E52" s="238"/>
    </row>
    <row r="53" spans="1:7" s="213" customFormat="1" ht="16.5" customHeight="1" x14ac:dyDescent="0.3">
      <c r="A53" s="239" t="s">
        <v>20</v>
      </c>
      <c r="B53" s="240">
        <f>COUNT(B45:B50)</f>
        <v>0</v>
      </c>
      <c r="C53" s="241"/>
      <c r="D53" s="242"/>
      <c r="E53" s="243"/>
    </row>
    <row r="54" spans="1:7" s="213" customFormat="1" ht="15.75" customHeight="1" x14ac:dyDescent="0.25">
      <c r="A54" s="219"/>
      <c r="B54" s="219"/>
      <c r="C54" s="219"/>
      <c r="D54" s="219"/>
      <c r="E54" s="219"/>
    </row>
    <row r="55" spans="1:7" s="213" customFormat="1" ht="16.5" customHeight="1" x14ac:dyDescent="0.3">
      <c r="A55" s="220" t="s">
        <v>21</v>
      </c>
      <c r="B55" s="244" t="s">
        <v>126</v>
      </c>
      <c r="C55" s="245"/>
      <c r="D55" s="245"/>
      <c r="E55" s="245"/>
    </row>
    <row r="56" spans="1:7" ht="16.5" customHeight="1" x14ac:dyDescent="0.3">
      <c r="A56" s="220"/>
      <c r="B56" s="244" t="s">
        <v>127</v>
      </c>
      <c r="C56" s="245"/>
      <c r="D56" s="245"/>
      <c r="E56" s="245"/>
    </row>
    <row r="57" spans="1:7" ht="16.5" customHeight="1" x14ac:dyDescent="0.3">
      <c r="A57" s="220"/>
      <c r="B57" s="244" t="s">
        <v>128</v>
      </c>
      <c r="C57" s="245"/>
      <c r="D57" s="245"/>
      <c r="E57" s="245"/>
    </row>
    <row r="58" spans="1:7" ht="14.25" customHeight="1" thickBot="1" x14ac:dyDescent="0.3">
      <c r="A58" s="246"/>
      <c r="B58" s="247"/>
      <c r="D58" s="248"/>
      <c r="F58" s="249"/>
      <c r="G58" s="249"/>
    </row>
    <row r="59" spans="1:7" ht="15" customHeight="1" x14ac:dyDescent="0.3">
      <c r="B59" s="257" t="s">
        <v>23</v>
      </c>
      <c r="C59" s="257"/>
      <c r="E59" s="250" t="s">
        <v>24</v>
      </c>
      <c r="F59" s="251"/>
      <c r="G59" s="250" t="s">
        <v>25</v>
      </c>
    </row>
    <row r="60" spans="1:7" ht="15" customHeight="1" x14ac:dyDescent="0.3">
      <c r="A60" s="252" t="s">
        <v>26</v>
      </c>
      <c r="B60" s="253"/>
      <c r="C60" s="253"/>
      <c r="E60" s="253"/>
      <c r="G60" s="253"/>
    </row>
    <row r="61" spans="1:7" ht="15" customHeight="1" x14ac:dyDescent="0.3">
      <c r="A61" s="252" t="s">
        <v>27</v>
      </c>
      <c r="B61" s="254"/>
      <c r="C61" s="254"/>
      <c r="E61" s="254"/>
      <c r="G61" s="2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1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1" t="s">
        <v>30</v>
      </c>
      <c r="B11" s="262"/>
      <c r="C11" s="262"/>
      <c r="D11" s="262"/>
      <c r="E11" s="262"/>
      <c r="F11" s="263"/>
      <c r="G11" s="41"/>
    </row>
    <row r="12" spans="1:7" ht="16.5" customHeight="1" x14ac:dyDescent="0.3">
      <c r="A12" s="260" t="s">
        <v>98</v>
      </c>
      <c r="B12" s="260"/>
      <c r="C12" s="260"/>
      <c r="D12" s="260"/>
      <c r="E12" s="260"/>
      <c r="F12" s="260"/>
      <c r="G12" s="40"/>
    </row>
    <row r="14" spans="1:7" ht="16.5" customHeight="1" x14ac:dyDescent="0.3">
      <c r="A14" s="265" t="s">
        <v>32</v>
      </c>
      <c r="B14" s="265"/>
      <c r="C14" s="10" t="s">
        <v>5</v>
      </c>
    </row>
    <row r="15" spans="1:7" ht="16.5" customHeight="1" x14ac:dyDescent="0.3">
      <c r="A15" s="265" t="s">
        <v>33</v>
      </c>
      <c r="B15" s="265"/>
      <c r="C15" s="10" t="s">
        <v>7</v>
      </c>
    </row>
    <row r="16" spans="1:7" ht="16.5" customHeight="1" x14ac:dyDescent="0.3">
      <c r="A16" s="265" t="s">
        <v>34</v>
      </c>
      <c r="B16" s="265"/>
      <c r="C16" s="10" t="s">
        <v>9</v>
      </c>
    </row>
    <row r="17" spans="1:5" ht="16.5" customHeight="1" x14ac:dyDescent="0.3">
      <c r="A17" s="265" t="s">
        <v>35</v>
      </c>
      <c r="B17" s="265"/>
      <c r="C17" s="10" t="s">
        <v>11</v>
      </c>
    </row>
    <row r="18" spans="1:5" ht="16.5" customHeight="1" x14ac:dyDescent="0.3">
      <c r="A18" s="265" t="s">
        <v>36</v>
      </c>
      <c r="B18" s="265"/>
      <c r="C18" s="47" t="s">
        <v>12</v>
      </c>
    </row>
    <row r="19" spans="1:5" ht="16.5" customHeight="1" x14ac:dyDescent="0.3">
      <c r="A19" s="265" t="s">
        <v>37</v>
      </c>
      <c r="B19" s="26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60" t="s">
        <v>1</v>
      </c>
      <c r="B21" s="260"/>
      <c r="C21" s="9" t="s">
        <v>99</v>
      </c>
      <c r="D21" s="16"/>
    </row>
    <row r="22" spans="1:5" ht="15.75" customHeight="1" x14ac:dyDescent="0.3">
      <c r="A22" s="264"/>
      <c r="B22" s="264"/>
      <c r="C22" s="7"/>
      <c r="D22" s="264"/>
      <c r="E22" s="264"/>
    </row>
    <row r="23" spans="1:5" ht="33.75" customHeight="1" x14ac:dyDescent="0.3">
      <c r="C23" s="36" t="s">
        <v>100</v>
      </c>
      <c r="D23" s="35" t="s">
        <v>101</v>
      </c>
      <c r="E23" s="2"/>
    </row>
    <row r="24" spans="1:5" ht="15.75" customHeight="1" x14ac:dyDescent="0.3">
      <c r="C24" s="45">
        <v>1247.69</v>
      </c>
      <c r="D24" s="37">
        <f t="shared" ref="D24:D43" si="0">(C24-$C$46)/$C$46</f>
        <v>6.1837612558487834E-3</v>
      </c>
      <c r="E24" s="3"/>
    </row>
    <row r="25" spans="1:5" ht="15.75" customHeight="1" x14ac:dyDescent="0.3">
      <c r="C25" s="45">
        <v>1248.1600000000001</v>
      </c>
      <c r="D25" s="38">
        <f t="shared" si="0"/>
        <v>6.5627867892667615E-3</v>
      </c>
      <c r="E25" s="3"/>
    </row>
    <row r="26" spans="1:5" ht="15.75" customHeight="1" x14ac:dyDescent="0.3">
      <c r="C26" s="45">
        <v>1234.33</v>
      </c>
      <c r="D26" s="38">
        <f t="shared" si="0"/>
        <v>-4.5902411408829903E-3</v>
      </c>
      <c r="E26" s="3"/>
    </row>
    <row r="27" spans="1:5" ht="15.75" customHeight="1" x14ac:dyDescent="0.3">
      <c r="C27" s="45">
        <v>1241.0899999999999</v>
      </c>
      <c r="D27" s="38">
        <f t="shared" si="0"/>
        <v>8.6127504189440483E-4</v>
      </c>
      <c r="E27" s="3"/>
    </row>
    <row r="28" spans="1:5" ht="15.75" customHeight="1" x14ac:dyDescent="0.3">
      <c r="C28" s="45">
        <v>1234.48</v>
      </c>
      <c r="D28" s="38">
        <f t="shared" si="0"/>
        <v>-4.4692755451112296E-3</v>
      </c>
      <c r="E28" s="3"/>
    </row>
    <row r="29" spans="1:5" ht="15.75" customHeight="1" x14ac:dyDescent="0.3">
      <c r="C29" s="45">
        <v>1215.01</v>
      </c>
      <c r="D29" s="38">
        <f t="shared" si="0"/>
        <v>-2.0170609876276346E-2</v>
      </c>
      <c r="E29" s="3"/>
    </row>
    <row r="30" spans="1:5" ht="15.75" customHeight="1" x14ac:dyDescent="0.3">
      <c r="C30" s="45">
        <v>1227.01</v>
      </c>
      <c r="D30" s="38">
        <f t="shared" si="0"/>
        <v>-1.0493362214541309E-2</v>
      </c>
      <c r="E30" s="3"/>
    </row>
    <row r="31" spans="1:5" ht="15.75" customHeight="1" x14ac:dyDescent="0.3">
      <c r="C31" s="45">
        <v>1243.4100000000001</v>
      </c>
      <c r="D31" s="38">
        <f t="shared" si="0"/>
        <v>2.7322095898299767E-3</v>
      </c>
      <c r="E31" s="3"/>
    </row>
    <row r="32" spans="1:5" ht="15.75" customHeight="1" x14ac:dyDescent="0.3">
      <c r="C32" s="45">
        <v>1239.77</v>
      </c>
      <c r="D32" s="38">
        <f t="shared" si="0"/>
        <v>-2.0322220089639758E-4</v>
      </c>
      <c r="E32" s="3"/>
    </row>
    <row r="33" spans="1:7" ht="15.75" customHeight="1" x14ac:dyDescent="0.3">
      <c r="C33" s="45">
        <v>1236.93</v>
      </c>
      <c r="D33" s="38">
        <f t="shared" si="0"/>
        <v>-2.4935041475069564E-3</v>
      </c>
      <c r="E33" s="3"/>
    </row>
    <row r="34" spans="1:7" ht="15.75" customHeight="1" x14ac:dyDescent="0.3">
      <c r="C34" s="45">
        <v>1241.05</v>
      </c>
      <c r="D34" s="38">
        <f t="shared" si="0"/>
        <v>8.2901754968865075E-4</v>
      </c>
      <c r="E34" s="3"/>
    </row>
    <row r="35" spans="1:7" ht="15.75" customHeight="1" x14ac:dyDescent="0.3">
      <c r="C35" s="45">
        <v>1270.4000000000001</v>
      </c>
      <c r="D35" s="38">
        <f t="shared" si="0"/>
        <v>2.4497952455682367E-2</v>
      </c>
      <c r="E35" s="3"/>
    </row>
    <row r="36" spans="1:7" ht="15.75" customHeight="1" x14ac:dyDescent="0.3">
      <c r="C36" s="45">
        <v>1225.45</v>
      </c>
      <c r="D36" s="38">
        <f t="shared" si="0"/>
        <v>-1.175140441056682E-2</v>
      </c>
      <c r="E36" s="3"/>
    </row>
    <row r="37" spans="1:7" ht="15.75" customHeight="1" x14ac:dyDescent="0.3">
      <c r="C37" s="45">
        <v>1226.32</v>
      </c>
      <c r="D37" s="38">
        <f t="shared" si="0"/>
        <v>-1.1049803955091118E-2</v>
      </c>
      <c r="E37" s="3"/>
    </row>
    <row r="38" spans="1:7" ht="15.75" customHeight="1" x14ac:dyDescent="0.3">
      <c r="C38" s="45">
        <v>1269.58</v>
      </c>
      <c r="D38" s="38">
        <f t="shared" si="0"/>
        <v>2.3836673865463672E-2</v>
      </c>
      <c r="E38" s="3"/>
    </row>
    <row r="39" spans="1:7" ht="15.75" customHeight="1" x14ac:dyDescent="0.3">
      <c r="C39" s="45">
        <v>1226.75</v>
      </c>
      <c r="D39" s="38">
        <f t="shared" si="0"/>
        <v>-1.0703035913878896E-2</v>
      </c>
      <c r="E39" s="3"/>
    </row>
    <row r="40" spans="1:7" ht="15.75" customHeight="1" x14ac:dyDescent="0.3">
      <c r="C40" s="45">
        <v>1231.69</v>
      </c>
      <c r="D40" s="38">
        <f t="shared" si="0"/>
        <v>-6.7192356264645951E-3</v>
      </c>
      <c r="E40" s="3"/>
    </row>
    <row r="41" spans="1:7" ht="15.75" customHeight="1" x14ac:dyDescent="0.3">
      <c r="C41" s="45">
        <v>1224.8399999999999</v>
      </c>
      <c r="D41" s="38">
        <f t="shared" si="0"/>
        <v>-1.224333116670512E-2</v>
      </c>
      <c r="E41" s="3"/>
    </row>
    <row r="42" spans="1:7" ht="15.75" customHeight="1" x14ac:dyDescent="0.3">
      <c r="C42" s="45">
        <v>1255.28</v>
      </c>
      <c r="D42" s="38">
        <f t="shared" si="0"/>
        <v>1.2304620401896126E-2</v>
      </c>
      <c r="E42" s="3"/>
    </row>
    <row r="43" spans="1:7" ht="16.5" customHeight="1" x14ac:dyDescent="0.3">
      <c r="C43" s="46">
        <v>1261.2</v>
      </c>
      <c r="D43" s="39">
        <f t="shared" si="0"/>
        <v>1.7078729248352135E-2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102</v>
      </c>
      <c r="C45" s="33">
        <f>SUM(C24:C44)</f>
        <v>24800.44</v>
      </c>
      <c r="D45" s="28"/>
      <c r="E45" s="4"/>
    </row>
    <row r="46" spans="1:7" ht="17.25" customHeight="1" x14ac:dyDescent="0.3">
      <c r="B46" s="32" t="s">
        <v>103</v>
      </c>
      <c r="C46" s="34">
        <f>AVERAGE(C24:C44)</f>
        <v>1240.0219999999999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103</v>
      </c>
      <c r="C48" s="35" t="s">
        <v>104</v>
      </c>
      <c r="D48" s="30"/>
      <c r="G48" s="8"/>
    </row>
    <row r="49" spans="1:6" ht="17.25" customHeight="1" x14ac:dyDescent="0.3">
      <c r="B49" s="258">
        <f>C46</f>
        <v>1240.0219999999999</v>
      </c>
      <c r="C49" s="43">
        <f>-IF(C46&lt;=80,10%,IF(C46&lt;250,7.5%,5%))</f>
        <v>-0.05</v>
      </c>
      <c r="D49" s="31">
        <f>IF(C46&lt;=80,C46*0.9,IF(C46&lt;250,C46*0.925,C46*0.95))</f>
        <v>1178.0209</v>
      </c>
    </row>
    <row r="50" spans="1:6" ht="17.25" customHeight="1" x14ac:dyDescent="0.3">
      <c r="B50" s="259"/>
      <c r="C50" s="44">
        <f>IF(C46&lt;=80, 10%, IF(C46&lt;250, 7.5%, 5%))</f>
        <v>0.05</v>
      </c>
      <c r="D50" s="31">
        <f>IF(C46&lt;=80, C46*1.1, IF(C46&lt;250, C46*1.075, C46*1.05))</f>
        <v>1302.0230999999999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" zoomScale="50" zoomScaleNormal="40" zoomScaleSheetLayoutView="50" zoomScalePageLayoutView="48" workbookViewId="0">
      <selection activeCell="E69" sqref="E69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99" t="s">
        <v>28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 x14ac:dyDescent="0.25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 x14ac:dyDescent="0.25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 x14ac:dyDescent="0.25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 x14ac:dyDescent="0.25">
      <c r="A7" s="299"/>
      <c r="B7" s="299"/>
      <c r="C7" s="299"/>
      <c r="D7" s="299"/>
      <c r="E7" s="299"/>
      <c r="F7" s="299"/>
      <c r="G7" s="299"/>
      <c r="H7" s="299"/>
      <c r="I7" s="299"/>
    </row>
    <row r="8" spans="1:9" x14ac:dyDescent="0.25">
      <c r="A8" s="300" t="s">
        <v>29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300"/>
      <c r="B9" s="300"/>
      <c r="C9" s="300"/>
      <c r="D9" s="300"/>
      <c r="E9" s="300"/>
      <c r="F9" s="300"/>
      <c r="G9" s="300"/>
      <c r="H9" s="300"/>
      <c r="I9" s="300"/>
    </row>
    <row r="10" spans="1:9" x14ac:dyDescent="0.25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 x14ac:dyDescent="0.25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 x14ac:dyDescent="0.25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 x14ac:dyDescent="0.25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 x14ac:dyDescent="0.25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 thickBot="1" x14ac:dyDescent="0.35">
      <c r="A15" s="49"/>
    </row>
    <row r="16" spans="1:9" ht="19.5" customHeight="1" thickBot="1" x14ac:dyDescent="0.35">
      <c r="A16" s="301" t="s">
        <v>30</v>
      </c>
      <c r="B16" s="302"/>
      <c r="C16" s="302"/>
      <c r="D16" s="302"/>
      <c r="E16" s="302"/>
      <c r="F16" s="302"/>
      <c r="G16" s="302"/>
      <c r="H16" s="303"/>
    </row>
    <row r="17" spans="1:14" ht="20.25" customHeight="1" x14ac:dyDescent="0.25">
      <c r="A17" s="304" t="s">
        <v>31</v>
      </c>
      <c r="B17" s="304"/>
      <c r="C17" s="304"/>
      <c r="D17" s="304"/>
      <c r="E17" s="304"/>
      <c r="F17" s="304"/>
      <c r="G17" s="304"/>
      <c r="H17" s="304"/>
    </row>
    <row r="18" spans="1:14" ht="26.25" customHeight="1" x14ac:dyDescent="0.4">
      <c r="A18" s="51" t="s">
        <v>32</v>
      </c>
      <c r="B18" s="297" t="s">
        <v>5</v>
      </c>
      <c r="C18" s="297"/>
      <c r="D18" s="52"/>
      <c r="E18" s="53"/>
      <c r="F18" s="54"/>
      <c r="G18" s="54"/>
      <c r="H18" s="54"/>
    </row>
    <row r="19" spans="1:14" ht="26.25" customHeight="1" x14ac:dyDescent="0.4">
      <c r="A19" s="51" t="s">
        <v>33</v>
      </c>
      <c r="B19" s="55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34</v>
      </c>
      <c r="B20" s="296" t="s">
        <v>9</v>
      </c>
      <c r="C20" s="296"/>
      <c r="D20" s="54"/>
      <c r="E20" s="54"/>
      <c r="F20" s="54"/>
      <c r="G20" s="54"/>
      <c r="H20" s="54"/>
    </row>
    <row r="21" spans="1:14" ht="26.25" customHeight="1" x14ac:dyDescent="0.4">
      <c r="A21" s="51" t="s">
        <v>35</v>
      </c>
      <c r="B21" s="296" t="s">
        <v>11</v>
      </c>
      <c r="C21" s="296"/>
      <c r="D21" s="296"/>
      <c r="E21" s="296"/>
      <c r="F21" s="296"/>
      <c r="G21" s="296"/>
      <c r="H21" s="296"/>
      <c r="I21" s="56"/>
    </row>
    <row r="22" spans="1:14" ht="26.25" customHeight="1" x14ac:dyDescent="0.4">
      <c r="A22" s="51" t="s">
        <v>36</v>
      </c>
      <c r="B22" s="57">
        <v>42576.506504629629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37</v>
      </c>
      <c r="B23" s="57" t="s">
        <v>105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7" t="s">
        <v>106</v>
      </c>
      <c r="C26" s="297"/>
    </row>
    <row r="27" spans="1:14" ht="26.25" customHeight="1" x14ac:dyDescent="0.4">
      <c r="A27" s="61" t="s">
        <v>38</v>
      </c>
      <c r="B27" s="298" t="s">
        <v>107</v>
      </c>
      <c r="C27" s="298"/>
    </row>
    <row r="28" spans="1:14" ht="27" customHeight="1" thickBot="1" x14ac:dyDescent="0.45">
      <c r="A28" s="61" t="s">
        <v>6</v>
      </c>
      <c r="B28" s="62">
        <v>100</v>
      </c>
    </row>
    <row r="29" spans="1:14" s="64" customFormat="1" ht="27" customHeight="1" thickBot="1" x14ac:dyDescent="0.45">
      <c r="A29" s="61" t="s">
        <v>39</v>
      </c>
      <c r="B29" s="63">
        <v>0</v>
      </c>
      <c r="C29" s="276" t="s">
        <v>40</v>
      </c>
      <c r="D29" s="277"/>
      <c r="E29" s="277"/>
      <c r="F29" s="277"/>
      <c r="G29" s="278"/>
      <c r="I29" s="65"/>
      <c r="J29" s="65"/>
      <c r="K29" s="65"/>
      <c r="L29" s="65"/>
    </row>
    <row r="30" spans="1:14" s="64" customFormat="1" ht="19.5" customHeight="1" thickBot="1" x14ac:dyDescent="0.35">
      <c r="A30" s="61" t="s">
        <v>41</v>
      </c>
      <c r="B30" s="66">
        <f>B28-B29</f>
        <v>100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42</v>
      </c>
      <c r="B31" s="69">
        <v>1</v>
      </c>
      <c r="C31" s="279" t="s">
        <v>43</v>
      </c>
      <c r="D31" s="280"/>
      <c r="E31" s="280"/>
      <c r="F31" s="280"/>
      <c r="G31" s="280"/>
      <c r="H31" s="281"/>
      <c r="I31" s="65"/>
      <c r="J31" s="65"/>
      <c r="K31" s="65"/>
      <c r="L31" s="65"/>
    </row>
    <row r="32" spans="1:14" s="64" customFormat="1" ht="27" customHeight="1" thickBot="1" x14ac:dyDescent="0.45">
      <c r="A32" s="61" t="s">
        <v>44</v>
      </c>
      <c r="B32" s="69">
        <v>1</v>
      </c>
      <c r="C32" s="279" t="s">
        <v>45</v>
      </c>
      <c r="D32" s="280"/>
      <c r="E32" s="280"/>
      <c r="F32" s="280"/>
      <c r="G32" s="280"/>
      <c r="H32" s="281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46</v>
      </c>
      <c r="B34" s="74">
        <f>B31/B32</f>
        <v>1</v>
      </c>
      <c r="C34" s="49" t="s">
        <v>47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48</v>
      </c>
      <c r="B36" s="76">
        <v>10</v>
      </c>
      <c r="C36" s="49"/>
      <c r="D36" s="282" t="s">
        <v>49</v>
      </c>
      <c r="E36" s="295"/>
      <c r="F36" s="282" t="s">
        <v>50</v>
      </c>
      <c r="G36" s="283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108</v>
      </c>
      <c r="B37" s="78">
        <v>5</v>
      </c>
      <c r="C37" s="79" t="s">
        <v>51</v>
      </c>
      <c r="D37" s="80" t="s">
        <v>52</v>
      </c>
      <c r="E37" s="81" t="s">
        <v>53</v>
      </c>
      <c r="F37" s="80" t="s">
        <v>52</v>
      </c>
      <c r="G37" s="82" t="s">
        <v>53</v>
      </c>
      <c r="I37" s="83" t="s">
        <v>54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109</v>
      </c>
      <c r="B38" s="78">
        <v>25</v>
      </c>
      <c r="C38" s="84">
        <v>1</v>
      </c>
      <c r="D38" s="85">
        <v>16709766</v>
      </c>
      <c r="E38" s="86">
        <f>IF(ISBLANK(D38),"-",$D$48/$D$45*D38)</f>
        <v>17814249.46695096</v>
      </c>
      <c r="F38" s="85">
        <v>18056471</v>
      </c>
      <c r="G38" s="87">
        <f>IF(ISBLANK(F38),"-",$D$48/$F$45*F38)</f>
        <v>17737201.375245579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110</v>
      </c>
      <c r="B39" s="78">
        <v>1</v>
      </c>
      <c r="C39" s="89">
        <v>2</v>
      </c>
      <c r="D39" s="90">
        <v>16861529</v>
      </c>
      <c r="E39" s="91">
        <f>IF(ISBLANK(D39),"-",$D$48/$D$45*D39)</f>
        <v>17976043.710021321</v>
      </c>
      <c r="F39" s="90">
        <v>18075952</v>
      </c>
      <c r="G39" s="92">
        <f>IF(ISBLANK(F39),"-",$D$48/$F$45*F39)</f>
        <v>17756337.917485267</v>
      </c>
      <c r="I39" s="266">
        <f>ABS((F43/D43*D42)-F42)/D42</f>
        <v>8.6632622775549874E-3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111</v>
      </c>
      <c r="B40" s="78">
        <v>1</v>
      </c>
      <c r="C40" s="89">
        <v>3</v>
      </c>
      <c r="D40" s="90">
        <v>16759014</v>
      </c>
      <c r="E40" s="91">
        <f>IF(ISBLANK(D40),"-",$D$48/$D$45*D40)</f>
        <v>17866752.665245201</v>
      </c>
      <c r="F40" s="90">
        <v>18054425</v>
      </c>
      <c r="G40" s="92">
        <f>IF(ISBLANK(F40),"-",$D$48/$F$45*F40)</f>
        <v>17735191.552062869</v>
      </c>
      <c r="I40" s="266"/>
      <c r="L40" s="70"/>
      <c r="M40" s="70"/>
      <c r="N40" s="49"/>
    </row>
    <row r="41" spans="1:14" ht="27" customHeight="1" thickBot="1" x14ac:dyDescent="0.45">
      <c r="A41" s="77" t="s">
        <v>112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113</v>
      </c>
      <c r="B42" s="78">
        <v>1</v>
      </c>
      <c r="C42" s="98" t="s">
        <v>55</v>
      </c>
      <c r="D42" s="99">
        <f>AVERAGE(D38:D41)</f>
        <v>16776769.666666666</v>
      </c>
      <c r="E42" s="100">
        <f>AVERAGE(E38:E41)</f>
        <v>17885681.94740583</v>
      </c>
      <c r="F42" s="99">
        <f>AVERAGE(F38:F41)</f>
        <v>18062282.666666668</v>
      </c>
      <c r="G42" s="101">
        <f>AVERAGE(G38:G41)</f>
        <v>17742910.281597905</v>
      </c>
      <c r="H42" s="102"/>
    </row>
    <row r="43" spans="1:14" ht="26.25" customHeight="1" x14ac:dyDescent="0.4">
      <c r="A43" s="77" t="s">
        <v>114</v>
      </c>
      <c r="B43" s="78">
        <v>1</v>
      </c>
      <c r="C43" s="103" t="s">
        <v>56</v>
      </c>
      <c r="D43" s="104">
        <v>9.3800000000000008</v>
      </c>
      <c r="E43" s="49"/>
      <c r="F43" s="104">
        <v>10.18</v>
      </c>
      <c r="H43" s="102"/>
    </row>
    <row r="44" spans="1:14" ht="26.25" customHeight="1" x14ac:dyDescent="0.4">
      <c r="A44" s="77" t="s">
        <v>115</v>
      </c>
      <c r="B44" s="78">
        <v>1</v>
      </c>
      <c r="C44" s="105" t="s">
        <v>57</v>
      </c>
      <c r="D44" s="106">
        <f>D43*$B$34</f>
        <v>9.3800000000000008</v>
      </c>
      <c r="E44" s="107"/>
      <c r="F44" s="106">
        <f>F43*$B$34</f>
        <v>10.18</v>
      </c>
      <c r="H44" s="102"/>
    </row>
    <row r="45" spans="1:14" ht="19.5" customHeight="1" thickBot="1" x14ac:dyDescent="0.35">
      <c r="A45" s="77" t="s">
        <v>58</v>
      </c>
      <c r="B45" s="89">
        <f>(B44/B43)*(B42/B41)*(B40/B39)*(B38/B37)*B36</f>
        <v>50</v>
      </c>
      <c r="C45" s="105" t="s">
        <v>59</v>
      </c>
      <c r="D45" s="108">
        <f>D44*$B$30/100</f>
        <v>9.3800000000000008</v>
      </c>
      <c r="E45" s="109"/>
      <c r="F45" s="108">
        <f>F44*$B$30/100</f>
        <v>10.18</v>
      </c>
      <c r="H45" s="102"/>
    </row>
    <row r="46" spans="1:14" ht="19.5" customHeight="1" thickBot="1" x14ac:dyDescent="0.35">
      <c r="A46" s="267" t="s">
        <v>60</v>
      </c>
      <c r="B46" s="271"/>
      <c r="C46" s="105" t="s">
        <v>61</v>
      </c>
      <c r="D46" s="110">
        <f>D45/$B$45</f>
        <v>0.18760000000000002</v>
      </c>
      <c r="E46" s="111"/>
      <c r="F46" s="112">
        <f>F45/$B$45</f>
        <v>0.2036</v>
      </c>
      <c r="H46" s="102"/>
    </row>
    <row r="47" spans="1:14" ht="27" customHeight="1" thickBot="1" x14ac:dyDescent="0.45">
      <c r="A47" s="269"/>
      <c r="B47" s="272"/>
      <c r="C47" s="113" t="s">
        <v>62</v>
      </c>
      <c r="D47" s="114">
        <v>0.2</v>
      </c>
      <c r="E47" s="115"/>
      <c r="F47" s="111"/>
      <c r="H47" s="102"/>
    </row>
    <row r="48" spans="1:14" ht="18.75" x14ac:dyDescent="0.3">
      <c r="C48" s="116" t="s">
        <v>63</v>
      </c>
      <c r="D48" s="108">
        <f>D47*$B$45</f>
        <v>10</v>
      </c>
      <c r="F48" s="117"/>
      <c r="H48" s="102"/>
    </row>
    <row r="49" spans="1:12" ht="19.5" customHeight="1" thickBot="1" x14ac:dyDescent="0.35">
      <c r="C49" s="118" t="s">
        <v>64</v>
      </c>
      <c r="D49" s="119">
        <f>D48/B34</f>
        <v>10</v>
      </c>
      <c r="F49" s="117"/>
      <c r="H49" s="102"/>
    </row>
    <row r="50" spans="1:12" ht="18.75" x14ac:dyDescent="0.3">
      <c r="C50" s="75" t="s">
        <v>65</v>
      </c>
      <c r="D50" s="120">
        <f>AVERAGE(E38:E41,G38:G41)</f>
        <v>17814296.114501867</v>
      </c>
      <c r="F50" s="121"/>
      <c r="H50" s="102"/>
    </row>
    <row r="51" spans="1:12" ht="18.75" x14ac:dyDescent="0.3">
      <c r="C51" s="77" t="s">
        <v>66</v>
      </c>
      <c r="D51" s="122">
        <f>STDEV(E38:E41,G38:G41)/D50</f>
        <v>5.294204282766243E-3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67</v>
      </c>
    </row>
    <row r="55" spans="1:12" ht="18.75" x14ac:dyDescent="0.3">
      <c r="A55" s="49" t="s">
        <v>68</v>
      </c>
      <c r="B55" s="127" t="str">
        <f>B21</f>
        <v>Each tablet contains Sofosbuvir 400 mg</v>
      </c>
    </row>
    <row r="56" spans="1:12" ht="26.25" customHeight="1" x14ac:dyDescent="0.4">
      <c r="A56" s="127" t="s">
        <v>69</v>
      </c>
      <c r="B56" s="128">
        <v>400</v>
      </c>
      <c r="C56" s="49" t="str">
        <f>B20</f>
        <v>Sofosbuvir 400mg</v>
      </c>
      <c r="H56" s="107"/>
    </row>
    <row r="57" spans="1:12" ht="18.75" x14ac:dyDescent="0.3">
      <c r="A57" s="127" t="s">
        <v>70</v>
      </c>
      <c r="B57" s="129">
        <f>Uniformity!C46</f>
        <v>1240.0219999999999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71</v>
      </c>
      <c r="B59" s="76">
        <v>200</v>
      </c>
      <c r="C59" s="49"/>
      <c r="D59" s="130" t="s">
        <v>72</v>
      </c>
      <c r="E59" s="131" t="s">
        <v>51</v>
      </c>
      <c r="F59" s="131" t="s">
        <v>52</v>
      </c>
      <c r="G59" s="131" t="s">
        <v>73</v>
      </c>
      <c r="H59" s="79" t="s">
        <v>74</v>
      </c>
      <c r="L59" s="65"/>
    </row>
    <row r="60" spans="1:12" s="64" customFormat="1" ht="26.25" customHeight="1" x14ac:dyDescent="0.4">
      <c r="A60" s="77" t="s">
        <v>116</v>
      </c>
      <c r="B60" s="78">
        <v>10</v>
      </c>
      <c r="C60" s="284" t="s">
        <v>75</v>
      </c>
      <c r="D60" s="287">
        <v>625.89</v>
      </c>
      <c r="E60" s="132">
        <v>1</v>
      </c>
      <c r="F60" s="133"/>
      <c r="G60" s="134" t="str">
        <f>IF(ISBLANK(F60),"-",(F60/$D$50*$D$47*$B$68)*($B$57/$D$60))</f>
        <v>-</v>
      </c>
      <c r="H60" s="135" t="str">
        <f t="shared" ref="H60:H71" si="0">IF(ISBLANK(F60),"-",G60/$B$56)</f>
        <v>-</v>
      </c>
      <c r="L60" s="65"/>
    </row>
    <row r="61" spans="1:12" s="64" customFormat="1" ht="26.25" customHeight="1" x14ac:dyDescent="0.4">
      <c r="A61" s="77" t="s">
        <v>117</v>
      </c>
      <c r="B61" s="78">
        <v>50</v>
      </c>
      <c r="C61" s="285"/>
      <c r="D61" s="288"/>
      <c r="E61" s="136">
        <v>2</v>
      </c>
      <c r="F61" s="90"/>
      <c r="G61" s="137" t="str">
        <f>IF(ISBLANK(F61),"-",(F61/$D$50*$D$47*$B$68)*($B$57/$D$60))</f>
        <v>-</v>
      </c>
      <c r="H61" s="138" t="str">
        <f t="shared" si="0"/>
        <v>-</v>
      </c>
      <c r="L61" s="65"/>
    </row>
    <row r="62" spans="1:12" s="64" customFormat="1" ht="26.25" customHeight="1" x14ac:dyDescent="0.4">
      <c r="A62" s="77" t="s">
        <v>118</v>
      </c>
      <c r="B62" s="78">
        <v>1</v>
      </c>
      <c r="C62" s="285"/>
      <c r="D62" s="288"/>
      <c r="E62" s="136">
        <v>3</v>
      </c>
      <c r="F62" s="139"/>
      <c r="G62" s="137" t="str">
        <f>IF(ISBLANK(F62),"-",(F62/$D$50*$D$47*$B$68)*($B$57/$D$60))</f>
        <v>-</v>
      </c>
      <c r="H62" s="138" t="str">
        <f t="shared" si="0"/>
        <v>-</v>
      </c>
      <c r="L62" s="65"/>
    </row>
    <row r="63" spans="1:12" ht="27" customHeight="1" thickBot="1" x14ac:dyDescent="0.45">
      <c r="A63" s="77" t="s">
        <v>119</v>
      </c>
      <c r="B63" s="78">
        <v>1</v>
      </c>
      <c r="C63" s="286"/>
      <c r="D63" s="289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120</v>
      </c>
      <c r="B64" s="78">
        <v>1</v>
      </c>
      <c r="C64" s="284" t="s">
        <v>76</v>
      </c>
      <c r="D64" s="287">
        <v>624.45000000000005</v>
      </c>
      <c r="E64" s="132">
        <v>1</v>
      </c>
      <c r="F64" s="133">
        <v>17918728</v>
      </c>
      <c r="G64" s="142">
        <f>IF(ISBLANK(F64),"-",(F64/$D$50*$D$47*$B$68)*($B$57/$D$64))</f>
        <v>399.48476929315524</v>
      </c>
      <c r="H64" s="143">
        <f t="shared" si="0"/>
        <v>0.99871192323288804</v>
      </c>
    </row>
    <row r="65" spans="1:8" ht="26.25" customHeight="1" x14ac:dyDescent="0.4">
      <c r="A65" s="77" t="s">
        <v>121</v>
      </c>
      <c r="B65" s="78">
        <v>1</v>
      </c>
      <c r="C65" s="285"/>
      <c r="D65" s="288"/>
      <c r="E65" s="136">
        <v>2</v>
      </c>
      <c r="F65" s="90">
        <v>17959464</v>
      </c>
      <c r="G65" s="144">
        <f>IF(ISBLANK(F65),"-",(F65/$D$50*$D$47*$B$68)*($B$57/$D$64))</f>
        <v>400.39294824212567</v>
      </c>
      <c r="H65" s="145">
        <f t="shared" si="0"/>
        <v>1.0009823706053143</v>
      </c>
    </row>
    <row r="66" spans="1:8" ht="26.25" customHeight="1" x14ac:dyDescent="0.4">
      <c r="A66" s="77" t="s">
        <v>122</v>
      </c>
      <c r="B66" s="78">
        <v>1</v>
      </c>
      <c r="C66" s="285"/>
      <c r="D66" s="288"/>
      <c r="E66" s="136">
        <v>3</v>
      </c>
      <c r="F66" s="90">
        <v>17957615</v>
      </c>
      <c r="G66" s="144">
        <f>IF(ISBLANK(F66),"-",(F66/$D$50*$D$47*$B$68)*($B$57/$D$64))</f>
        <v>400.35172615658342</v>
      </c>
      <c r="H66" s="145">
        <f t="shared" si="0"/>
        <v>1.0008793153914586</v>
      </c>
    </row>
    <row r="67" spans="1:8" ht="27" customHeight="1" thickBot="1" x14ac:dyDescent="0.45">
      <c r="A67" s="77" t="s">
        <v>123</v>
      </c>
      <c r="B67" s="78">
        <v>1</v>
      </c>
      <c r="C67" s="286"/>
      <c r="D67" s="289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77</v>
      </c>
      <c r="B68" s="148">
        <f>(B67/B66)*(B65/B64)*(B63/B62)*(B61/B60)*B59</f>
        <v>1000</v>
      </c>
      <c r="C68" s="284" t="s">
        <v>78</v>
      </c>
      <c r="D68" s="287">
        <v>620.03</v>
      </c>
      <c r="E68" s="132">
        <v>1</v>
      </c>
      <c r="F68" s="133">
        <v>17750938</v>
      </c>
      <c r="G68" s="142">
        <f>IF(ISBLANK(F68),"-",(F68/$D$50*$D$47*$B$68)*($B$57/$D$68))</f>
        <v>398.5651508624569</v>
      </c>
      <c r="H68" s="138">
        <f t="shared" si="0"/>
        <v>0.99641287715614224</v>
      </c>
    </row>
    <row r="69" spans="1:8" ht="27" customHeight="1" thickBot="1" x14ac:dyDescent="0.45">
      <c r="A69" s="123" t="s">
        <v>79</v>
      </c>
      <c r="B69" s="149">
        <f>(D47*B68)/B56*B57</f>
        <v>620.01099999999997</v>
      </c>
      <c r="C69" s="285"/>
      <c r="D69" s="288"/>
      <c r="E69" s="136">
        <v>2</v>
      </c>
      <c r="F69" s="90">
        <v>17872144</v>
      </c>
      <c r="G69" s="144">
        <f>IF(ISBLANK(F69),"-",(F69/$D$50*$D$47*$B$68)*($B$57/$D$68))</f>
        <v>401.28661198611337</v>
      </c>
      <c r="H69" s="138">
        <f t="shared" si="0"/>
        <v>1.0032165299652833</v>
      </c>
    </row>
    <row r="70" spans="1:8" ht="26.25" customHeight="1" x14ac:dyDescent="0.4">
      <c r="A70" s="291" t="s">
        <v>60</v>
      </c>
      <c r="B70" s="292"/>
      <c r="C70" s="285"/>
      <c r="D70" s="288"/>
      <c r="E70" s="136">
        <v>3</v>
      </c>
      <c r="F70" s="90">
        <v>17910191</v>
      </c>
      <c r="G70" s="144">
        <f>IF(ISBLANK(F70),"-",(F70/$D$50*$D$47*$B$68)*($B$57/$D$68))</f>
        <v>402.14088843589104</v>
      </c>
      <c r="H70" s="138">
        <f t="shared" si="0"/>
        <v>1.0053522210897277</v>
      </c>
    </row>
    <row r="71" spans="1:8" ht="27" customHeight="1" thickBot="1" x14ac:dyDescent="0.45">
      <c r="A71" s="293"/>
      <c r="B71" s="294"/>
      <c r="C71" s="290"/>
      <c r="D71" s="289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55</v>
      </c>
      <c r="G72" s="152">
        <f>AVERAGE(G60:G71)</f>
        <v>400.37034916272097</v>
      </c>
      <c r="H72" s="153">
        <f>AVERAGE(H60:H71)</f>
        <v>1.0009258729068025</v>
      </c>
    </row>
    <row r="73" spans="1:8" ht="26.25" customHeight="1" x14ac:dyDescent="0.4">
      <c r="C73" s="107"/>
      <c r="D73" s="107"/>
      <c r="E73" s="107"/>
      <c r="F73" s="154" t="s">
        <v>66</v>
      </c>
      <c r="G73" s="155">
        <f>STDEV(G60:G71)/G72</f>
        <v>3.1629436359089098E-3</v>
      </c>
      <c r="H73" s="155">
        <f>STDEV(H60:H71)/H72</f>
        <v>3.162943635908922E-3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6</v>
      </c>
      <c r="H74" s="157">
        <f>COUNT(H60:H71)</f>
        <v>6</v>
      </c>
    </row>
    <row r="76" spans="1:8" ht="26.25" customHeight="1" x14ac:dyDescent="0.4">
      <c r="A76" s="60" t="s">
        <v>80</v>
      </c>
      <c r="B76" s="61" t="s">
        <v>81</v>
      </c>
      <c r="C76" s="273" t="str">
        <f>B20</f>
        <v>Sofosbuvir 400mg</v>
      </c>
      <c r="D76" s="273"/>
      <c r="E76" s="49" t="s">
        <v>82</v>
      </c>
      <c r="F76" s="49"/>
      <c r="G76" s="158">
        <f>H72</f>
        <v>1.0009258729068025</v>
      </c>
      <c r="H76" s="66"/>
    </row>
    <row r="77" spans="1:8" ht="18.75" x14ac:dyDescent="0.3">
      <c r="A77" s="59" t="s">
        <v>83</v>
      </c>
      <c r="B77" s="59" t="s">
        <v>84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5" t="str">
        <f>B26</f>
        <v>Sofosbuvir IH</v>
      </c>
      <c r="C79" s="275"/>
    </row>
    <row r="80" spans="1:8" ht="26.25" customHeight="1" x14ac:dyDescent="0.4">
      <c r="A80" s="61" t="s">
        <v>38</v>
      </c>
      <c r="B80" s="275" t="str">
        <f>B27</f>
        <v>WRS S48-1</v>
      </c>
      <c r="C80" s="275"/>
    </row>
    <row r="81" spans="1:12" ht="27" customHeight="1" thickBot="1" x14ac:dyDescent="0.45">
      <c r="A81" s="61" t="s">
        <v>6</v>
      </c>
      <c r="B81" s="62">
        <f>B28</f>
        <v>100</v>
      </c>
    </row>
    <row r="82" spans="1:12" s="64" customFormat="1" ht="27" customHeight="1" thickBot="1" x14ac:dyDescent="0.45">
      <c r="A82" s="61" t="s">
        <v>39</v>
      </c>
      <c r="B82" s="63">
        <v>0</v>
      </c>
      <c r="C82" s="276" t="s">
        <v>40</v>
      </c>
      <c r="D82" s="277"/>
      <c r="E82" s="277"/>
      <c r="F82" s="277"/>
      <c r="G82" s="278"/>
      <c r="I82" s="65"/>
      <c r="J82" s="65"/>
      <c r="K82" s="65"/>
      <c r="L82" s="65"/>
    </row>
    <row r="83" spans="1:12" s="64" customFormat="1" ht="19.5" customHeight="1" thickBot="1" x14ac:dyDescent="0.35">
      <c r="A83" s="61" t="s">
        <v>41</v>
      </c>
      <c r="B83" s="66">
        <f>B81-B82</f>
        <v>100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42</v>
      </c>
      <c r="B84" s="69">
        <v>1</v>
      </c>
      <c r="C84" s="279" t="s">
        <v>85</v>
      </c>
      <c r="D84" s="280"/>
      <c r="E84" s="280"/>
      <c r="F84" s="280"/>
      <c r="G84" s="280"/>
      <c r="H84" s="281"/>
      <c r="I84" s="65"/>
      <c r="J84" s="65"/>
      <c r="K84" s="65"/>
      <c r="L84" s="65"/>
    </row>
    <row r="85" spans="1:12" s="64" customFormat="1" ht="27" customHeight="1" thickBot="1" x14ac:dyDescent="0.45">
      <c r="A85" s="61" t="s">
        <v>44</v>
      </c>
      <c r="B85" s="69">
        <v>1</v>
      </c>
      <c r="C85" s="279" t="s">
        <v>86</v>
      </c>
      <c r="D85" s="280"/>
      <c r="E85" s="280"/>
      <c r="F85" s="280"/>
      <c r="G85" s="280"/>
      <c r="H85" s="281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46</v>
      </c>
      <c r="B87" s="74">
        <f>B84/B85</f>
        <v>1</v>
      </c>
      <c r="C87" s="49" t="s">
        <v>47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48</v>
      </c>
      <c r="B89" s="76">
        <v>10</v>
      </c>
      <c r="D89" s="159" t="s">
        <v>49</v>
      </c>
      <c r="E89" s="160"/>
      <c r="F89" s="282" t="s">
        <v>50</v>
      </c>
      <c r="G89" s="283"/>
    </row>
    <row r="90" spans="1:12" ht="27" customHeight="1" thickBot="1" x14ac:dyDescent="0.45">
      <c r="A90" s="77" t="s">
        <v>108</v>
      </c>
      <c r="B90" s="78">
        <v>5</v>
      </c>
      <c r="C90" s="161" t="s">
        <v>51</v>
      </c>
      <c r="D90" s="80" t="s">
        <v>52</v>
      </c>
      <c r="E90" s="81" t="s">
        <v>53</v>
      </c>
      <c r="F90" s="80" t="s">
        <v>52</v>
      </c>
      <c r="G90" s="162" t="s">
        <v>53</v>
      </c>
      <c r="I90" s="83" t="s">
        <v>54</v>
      </c>
    </row>
    <row r="91" spans="1:12" ht="26.25" customHeight="1" x14ac:dyDescent="0.4">
      <c r="A91" s="77" t="s">
        <v>109</v>
      </c>
      <c r="B91" s="78">
        <v>200</v>
      </c>
      <c r="C91" s="163">
        <v>1</v>
      </c>
      <c r="D91" s="85">
        <v>0.33500000000000002</v>
      </c>
      <c r="E91" s="86">
        <f>IF(ISBLANK(D91),"-",$D$101/$D$98*D91)</f>
        <v>0.38095238095238093</v>
      </c>
      <c r="F91" s="85">
        <v>0.36599999999999999</v>
      </c>
      <c r="G91" s="87">
        <f>IF(ISBLANK(F91),"-",$D$101/$F$98*F91)</f>
        <v>0.38349705304518655</v>
      </c>
      <c r="I91" s="88"/>
    </row>
    <row r="92" spans="1:12" ht="26.25" customHeight="1" x14ac:dyDescent="0.4">
      <c r="A92" s="77" t="s">
        <v>110</v>
      </c>
      <c r="B92" s="78">
        <v>1</v>
      </c>
      <c r="C92" s="107">
        <v>2</v>
      </c>
      <c r="D92" s="90">
        <v>0.33600000000000002</v>
      </c>
      <c r="E92" s="91">
        <f>IF(ISBLANK(D92),"-",$D$101/$D$98*D92)</f>
        <v>0.38208955223880597</v>
      </c>
      <c r="F92" s="90">
        <v>0.36499999999999999</v>
      </c>
      <c r="G92" s="92">
        <f>IF(ISBLANK(F92),"-",$D$101/$F$98*F92)</f>
        <v>0.38244924688932541</v>
      </c>
      <c r="I92" s="266">
        <f>ABS((F96/D96*D95)-F95)/D95</f>
        <v>4.4429610953919093E-3</v>
      </c>
    </row>
    <row r="93" spans="1:12" ht="26.25" customHeight="1" x14ac:dyDescent="0.4">
      <c r="A93" s="77" t="s">
        <v>111</v>
      </c>
      <c r="B93" s="78">
        <v>1</v>
      </c>
      <c r="C93" s="107">
        <v>3</v>
      </c>
      <c r="D93" s="90">
        <v>0.33200000000000002</v>
      </c>
      <c r="E93" s="91">
        <f>IF(ISBLANK(D93),"-",$D$101/$D$98*D93)</f>
        <v>0.37754086709310586</v>
      </c>
      <c r="F93" s="90">
        <v>0.36199999999999999</v>
      </c>
      <c r="G93" s="92">
        <f>IF(ISBLANK(F93),"-",$D$101/$F$98*F93)</f>
        <v>0.37930582842174193</v>
      </c>
      <c r="I93" s="266"/>
    </row>
    <row r="94" spans="1:12" ht="27" customHeight="1" thickBot="1" x14ac:dyDescent="0.45">
      <c r="A94" s="77" t="s">
        <v>112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113</v>
      </c>
      <c r="B95" s="78">
        <v>1</v>
      </c>
      <c r="C95" s="61" t="s">
        <v>55</v>
      </c>
      <c r="D95" s="166">
        <f>AVERAGE(D91:D94)</f>
        <v>0.33433333333333337</v>
      </c>
      <c r="E95" s="100">
        <f>AVERAGE(E91:E94)</f>
        <v>0.38019426676143092</v>
      </c>
      <c r="F95" s="167">
        <f>AVERAGE(F91:F94)</f>
        <v>0.36433333333333334</v>
      </c>
      <c r="G95" s="168">
        <f>AVERAGE(G91:G94)</f>
        <v>0.38175070945208461</v>
      </c>
    </row>
    <row r="96" spans="1:12" ht="26.25" customHeight="1" x14ac:dyDescent="0.4">
      <c r="A96" s="77" t="s">
        <v>114</v>
      </c>
      <c r="B96" s="62">
        <v>1</v>
      </c>
      <c r="C96" s="169" t="s">
        <v>87</v>
      </c>
      <c r="D96" s="170">
        <v>9.3800000000000008</v>
      </c>
      <c r="E96" s="49"/>
      <c r="F96" s="104">
        <v>10.18</v>
      </c>
    </row>
    <row r="97" spans="1:10" ht="26.25" customHeight="1" x14ac:dyDescent="0.4">
      <c r="A97" s="77" t="s">
        <v>115</v>
      </c>
      <c r="B97" s="62">
        <v>1</v>
      </c>
      <c r="C97" s="171" t="s">
        <v>88</v>
      </c>
      <c r="D97" s="172">
        <f>D96*$B$87</f>
        <v>9.3800000000000008</v>
      </c>
      <c r="E97" s="107"/>
      <c r="F97" s="106">
        <f>F96*$B$87</f>
        <v>10.18</v>
      </c>
    </row>
    <row r="98" spans="1:10" ht="19.5" customHeight="1" thickBot="1" x14ac:dyDescent="0.35">
      <c r="A98" s="77" t="s">
        <v>58</v>
      </c>
      <c r="B98" s="107">
        <f>(B97/B96)*(B95/B94)*(B93/B92)*(B91/B90)*B89</f>
        <v>400</v>
      </c>
      <c r="C98" s="171" t="s">
        <v>89</v>
      </c>
      <c r="D98" s="173">
        <f>D97*$B$83/100</f>
        <v>9.3800000000000008</v>
      </c>
      <c r="E98" s="109"/>
      <c r="F98" s="108">
        <f>F97*$B$83/100</f>
        <v>10.18</v>
      </c>
    </row>
    <row r="99" spans="1:10" ht="19.5" customHeight="1" thickBot="1" x14ac:dyDescent="0.35">
      <c r="A99" s="267" t="s">
        <v>60</v>
      </c>
      <c r="B99" s="268"/>
      <c r="C99" s="171" t="s">
        <v>90</v>
      </c>
      <c r="D99" s="174">
        <f>D98/$B$98</f>
        <v>2.3450000000000002E-2</v>
      </c>
      <c r="E99" s="109"/>
      <c r="F99" s="112">
        <f>F98/$B$98</f>
        <v>2.545E-2</v>
      </c>
      <c r="H99" s="102"/>
    </row>
    <row r="100" spans="1:10" ht="19.5" customHeight="1" thickBot="1" x14ac:dyDescent="0.35">
      <c r="A100" s="269"/>
      <c r="B100" s="270"/>
      <c r="C100" s="171" t="s">
        <v>62</v>
      </c>
      <c r="D100" s="175">
        <f>$B$56/$B$116</f>
        <v>2.6666666666666665E-2</v>
      </c>
      <c r="F100" s="117"/>
      <c r="G100" s="176"/>
      <c r="H100" s="102"/>
    </row>
    <row r="101" spans="1:10" ht="18.75" x14ac:dyDescent="0.3">
      <c r="C101" s="171" t="s">
        <v>63</v>
      </c>
      <c r="D101" s="172">
        <f>D100*$B$98</f>
        <v>10.666666666666666</v>
      </c>
      <c r="F101" s="117"/>
      <c r="H101" s="102"/>
    </row>
    <row r="102" spans="1:10" ht="19.5" customHeight="1" thickBot="1" x14ac:dyDescent="0.35">
      <c r="C102" s="177" t="s">
        <v>64</v>
      </c>
      <c r="D102" s="178">
        <f>D101/B34</f>
        <v>10.666666666666666</v>
      </c>
      <c r="F102" s="121"/>
      <c r="H102" s="102"/>
      <c r="J102" s="179"/>
    </row>
    <row r="103" spans="1:10" ht="18.75" x14ac:dyDescent="0.3">
      <c r="C103" s="180" t="s">
        <v>91</v>
      </c>
      <c r="D103" s="181">
        <f>AVERAGE(E91:E94,G91:G94)</f>
        <v>0.38097248810675782</v>
      </c>
      <c r="F103" s="121"/>
      <c r="G103" s="176"/>
      <c r="H103" s="102"/>
      <c r="J103" s="182"/>
    </row>
    <row r="104" spans="1:10" ht="18.75" x14ac:dyDescent="0.3">
      <c r="C104" s="154" t="s">
        <v>66</v>
      </c>
      <c r="D104" s="183">
        <f>STDEV(E91:E94,G91:G94)/D103</f>
        <v>5.7933087007711508E-3</v>
      </c>
      <c r="F104" s="121"/>
      <c r="H104" s="102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92</v>
      </c>
      <c r="B107" s="76">
        <v>900</v>
      </c>
      <c r="C107" s="159" t="s">
        <v>93</v>
      </c>
      <c r="D107" s="185" t="s">
        <v>52</v>
      </c>
      <c r="E107" s="186" t="s">
        <v>94</v>
      </c>
      <c r="F107" s="187" t="s">
        <v>95</v>
      </c>
    </row>
    <row r="108" spans="1:10" ht="26.25" customHeight="1" x14ac:dyDescent="0.4">
      <c r="A108" s="77" t="s">
        <v>124</v>
      </c>
      <c r="B108" s="78">
        <v>3</v>
      </c>
      <c r="C108" s="188">
        <v>1</v>
      </c>
      <c r="D108" s="305">
        <v>0.40600000000000003</v>
      </c>
      <c r="E108" s="189">
        <f t="shared" ref="E108:E113" si="1">IF(ISBLANK(D108),"-",D108/$D$103*$D$100*$B$116)</f>
        <v>426.27750052778498</v>
      </c>
      <c r="F108" s="190">
        <f t="shared" ref="F108:F113" si="2">IF(ISBLANK(D108), "-", E108/$B$56)</f>
        <v>1.0656937513194624</v>
      </c>
    </row>
    <row r="109" spans="1:10" ht="26.25" customHeight="1" x14ac:dyDescent="0.4">
      <c r="A109" s="77" t="s">
        <v>117</v>
      </c>
      <c r="B109" s="78">
        <v>50</v>
      </c>
      <c r="C109" s="188">
        <v>2</v>
      </c>
      <c r="D109" s="305">
        <v>0.41399999999999998</v>
      </c>
      <c r="E109" s="191">
        <f t="shared" si="1"/>
        <v>434.67705718843092</v>
      </c>
      <c r="F109" s="192">
        <f t="shared" si="2"/>
        <v>1.0866926429710773</v>
      </c>
    </row>
    <row r="110" spans="1:10" ht="26.25" customHeight="1" x14ac:dyDescent="0.4">
      <c r="A110" s="77" t="s">
        <v>118</v>
      </c>
      <c r="B110" s="78">
        <v>1</v>
      </c>
      <c r="C110" s="188">
        <v>3</v>
      </c>
      <c r="D110" s="305">
        <v>0.40200000000000002</v>
      </c>
      <c r="E110" s="191">
        <f t="shared" si="1"/>
        <v>422.07772219746204</v>
      </c>
      <c r="F110" s="192">
        <f t="shared" si="2"/>
        <v>1.055194305493655</v>
      </c>
    </row>
    <row r="111" spans="1:10" ht="26.25" customHeight="1" x14ac:dyDescent="0.4">
      <c r="A111" s="77" t="s">
        <v>119</v>
      </c>
      <c r="B111" s="78">
        <v>1</v>
      </c>
      <c r="C111" s="188">
        <v>4</v>
      </c>
      <c r="D111" s="305">
        <v>0.42</v>
      </c>
      <c r="E111" s="191">
        <f t="shared" si="1"/>
        <v>440.97672468391539</v>
      </c>
      <c r="F111" s="192">
        <f t="shared" si="2"/>
        <v>1.1024418117097885</v>
      </c>
    </row>
    <row r="112" spans="1:10" ht="26.25" customHeight="1" x14ac:dyDescent="0.4">
      <c r="A112" s="77" t="s">
        <v>120</v>
      </c>
      <c r="B112" s="78">
        <v>1</v>
      </c>
      <c r="C112" s="188">
        <v>5</v>
      </c>
      <c r="D112" s="305">
        <v>0.41099999999999998</v>
      </c>
      <c r="E112" s="191">
        <f t="shared" si="1"/>
        <v>431.52722344068872</v>
      </c>
      <c r="F112" s="192">
        <f t="shared" si="2"/>
        <v>1.0788180586017218</v>
      </c>
    </row>
    <row r="113" spans="1:10" ht="26.25" customHeight="1" x14ac:dyDescent="0.4">
      <c r="A113" s="77" t="s">
        <v>121</v>
      </c>
      <c r="B113" s="78">
        <v>1</v>
      </c>
      <c r="C113" s="193">
        <v>6</v>
      </c>
      <c r="D113" s="306">
        <v>0.42199999999999999</v>
      </c>
      <c r="E113" s="194">
        <f t="shared" si="1"/>
        <v>443.07661384907698</v>
      </c>
      <c r="F113" s="195">
        <f t="shared" si="2"/>
        <v>1.1076915346226925</v>
      </c>
    </row>
    <row r="114" spans="1:10" ht="26.25" customHeight="1" x14ac:dyDescent="0.4">
      <c r="A114" s="77" t="s">
        <v>122</v>
      </c>
      <c r="B114" s="78">
        <v>1</v>
      </c>
      <c r="C114" s="188"/>
      <c r="D114" s="107"/>
      <c r="E114" s="49"/>
      <c r="F114" s="196"/>
    </row>
    <row r="115" spans="1:10" ht="26.25" customHeight="1" x14ac:dyDescent="0.4">
      <c r="A115" s="77" t="s">
        <v>123</v>
      </c>
      <c r="B115" s="78">
        <v>1</v>
      </c>
      <c r="C115" s="188"/>
      <c r="D115" s="197" t="s">
        <v>55</v>
      </c>
      <c r="E115" s="198">
        <f>AVERAGE(E108:E113)</f>
        <v>433.10214031455985</v>
      </c>
      <c r="F115" s="199">
        <f>AVERAGE(F108:F113)</f>
        <v>1.0827553507863996</v>
      </c>
    </row>
    <row r="116" spans="1:10" ht="27" customHeight="1" thickBot="1" x14ac:dyDescent="0.45">
      <c r="A116" s="77" t="s">
        <v>77</v>
      </c>
      <c r="B116" s="89">
        <f>(B115/B114)*(B113/B112)*(B111/B110)*(B109/B108)*B107</f>
        <v>15000.000000000002</v>
      </c>
      <c r="C116" s="200"/>
      <c r="D116" s="61" t="s">
        <v>66</v>
      </c>
      <c r="E116" s="201">
        <f>STDEV(E108:E113)/E115</f>
        <v>1.8887322357122281E-2</v>
      </c>
      <c r="F116" s="201">
        <f>STDEV(F108:F113)/F115</f>
        <v>1.8887322357122333E-2</v>
      </c>
      <c r="I116" s="49"/>
    </row>
    <row r="117" spans="1:10" ht="27" customHeight="1" thickBot="1" x14ac:dyDescent="0.45">
      <c r="A117" s="267" t="s">
        <v>60</v>
      </c>
      <c r="B117" s="271"/>
      <c r="C117" s="202"/>
      <c r="D117" s="203" t="s">
        <v>20</v>
      </c>
      <c r="E117" s="204">
        <f>COUNT(E108:E113)</f>
        <v>6</v>
      </c>
      <c r="F117" s="204">
        <f>COUNT(F108:F113)</f>
        <v>6</v>
      </c>
      <c r="I117" s="49"/>
      <c r="J117" s="182"/>
    </row>
    <row r="118" spans="1:10" ht="19.5" customHeight="1" thickBot="1" x14ac:dyDescent="0.35">
      <c r="A118" s="269"/>
      <c r="B118" s="272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5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80</v>
      </c>
      <c r="B120" s="61" t="s">
        <v>96</v>
      </c>
      <c r="C120" s="273" t="str">
        <f>B20</f>
        <v>Sofosbuvir 400mg</v>
      </c>
      <c r="D120" s="273"/>
      <c r="E120" s="49" t="s">
        <v>97</v>
      </c>
      <c r="F120" s="49"/>
      <c r="G120" s="158">
        <f>F115</f>
        <v>1.0827553507863996</v>
      </c>
      <c r="H120" s="49"/>
      <c r="I120" s="49"/>
    </row>
    <row r="121" spans="1:10" ht="19.5" customHeight="1" thickBot="1" x14ac:dyDescent="0.35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274" t="s">
        <v>23</v>
      </c>
      <c r="C122" s="274"/>
      <c r="E122" s="161" t="s">
        <v>24</v>
      </c>
      <c r="F122" s="208"/>
      <c r="G122" s="274" t="s">
        <v>25</v>
      </c>
      <c r="H122" s="274"/>
    </row>
    <row r="123" spans="1:10" ht="69.95" customHeight="1" x14ac:dyDescent="0.3">
      <c r="A123" s="60" t="s">
        <v>26</v>
      </c>
      <c r="B123" s="209"/>
      <c r="C123" s="209"/>
      <c r="E123" s="209"/>
      <c r="F123" s="49"/>
      <c r="G123" s="209"/>
      <c r="H123" s="209"/>
    </row>
    <row r="124" spans="1:10" ht="69.95" customHeight="1" x14ac:dyDescent="0.3">
      <c r="A124" s="60" t="s">
        <v>27</v>
      </c>
      <c r="B124" s="210"/>
      <c r="C124" s="210"/>
      <c r="E124" s="210"/>
      <c r="F124" s="49"/>
      <c r="G124" s="211"/>
      <c r="H124" s="211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workbookViewId="0">
      <selection activeCell="C6" sqref="C6"/>
    </sheetView>
  </sheetViews>
  <sheetFormatPr defaultRowHeight="12.75" x14ac:dyDescent="0.2"/>
  <sheetData>
    <row r="5" spans="3:3" x14ac:dyDescent="0.2">
      <c r="C5">
        <f>16776770/18062283*10.18/9.38</f>
        <v>1.0080466895697375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SOFOSBUVIR (2)</vt:lpstr>
      <vt:lpstr>Sheet1</vt:lpstr>
      <vt:lpstr>'SOFOSBUVIR (2)'!Print_Area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2016-09-21T08:57:04Z</cp:lastPrinted>
  <dcterms:created xsi:type="dcterms:W3CDTF">2005-07-05T10:19:27Z</dcterms:created>
  <dcterms:modified xsi:type="dcterms:W3CDTF">2016-09-21T09:47:45Z</dcterms:modified>
</cp:coreProperties>
</file>