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Sarah Muthoni\"/>
    </mc:Choice>
  </mc:AlternateContent>
  <bookViews>
    <workbookView xWindow="390" yWindow="525" windowWidth="20775" windowHeight="11445"/>
  </bookViews>
  <sheets>
    <sheet name="LINEZOLID 2" sheetId="6" r:id="rId1"/>
    <sheet name="SST" sheetId="1" r:id="rId2"/>
    <sheet name="LINEZOLID" sheetId="2" r:id="rId3"/>
    <sheet name="LINEZOLID 1" sheetId="3" r:id="rId4"/>
  </sheets>
  <definedNames>
    <definedName name="_xlnm.Print_Area" localSheetId="3">'LINEZOLID 1'!$A$1:$J$250</definedName>
  </definedNames>
  <calcPr calcId="152511"/>
</workbook>
</file>

<file path=xl/calcChain.xml><?xml version="1.0" encoding="utf-8"?>
<calcChain xmlns="http://schemas.openxmlformats.org/spreadsheetml/2006/main">
  <c r="B26" i="6" l="1"/>
  <c r="C27" i="6"/>
  <c r="C41" i="6"/>
  <c r="D31" i="6" s="1"/>
  <c r="C43" i="6"/>
  <c r="C42" i="6" l="1"/>
  <c r="D33" i="6"/>
  <c r="D30" i="6"/>
  <c r="D35" i="6"/>
  <c r="D38" i="6"/>
  <c r="D37" i="6"/>
  <c r="D32" i="6"/>
  <c r="D36" i="6"/>
  <c r="D34" i="6"/>
  <c r="D39" i="6"/>
  <c r="B57" i="2"/>
  <c r="C129" i="3"/>
  <c r="B125" i="3"/>
  <c r="D109" i="3" s="1"/>
  <c r="D110" i="3" s="1"/>
  <c r="D111" i="3" s="1"/>
  <c r="F122" i="3"/>
  <c r="E122" i="3"/>
  <c r="F121" i="3"/>
  <c r="E121" i="3"/>
  <c r="F120" i="3"/>
  <c r="E120" i="3"/>
  <c r="F119" i="3"/>
  <c r="E119" i="3"/>
  <c r="F118" i="3"/>
  <c r="E118" i="3"/>
  <c r="F117" i="3"/>
  <c r="E117" i="3"/>
  <c r="B107" i="3"/>
  <c r="F104" i="3"/>
  <c r="D104" i="3"/>
  <c r="G103" i="3"/>
  <c r="E103" i="3"/>
  <c r="G102" i="3"/>
  <c r="E102" i="3"/>
  <c r="G101" i="3"/>
  <c r="E101" i="3"/>
  <c r="G100" i="3"/>
  <c r="E100" i="3"/>
  <c r="B96" i="3"/>
  <c r="F106" i="3" s="1"/>
  <c r="B90" i="3"/>
  <c r="B89" i="3"/>
  <c r="B91" i="3" s="1"/>
  <c r="C74" i="3"/>
  <c r="B67" i="3"/>
  <c r="C56" i="3"/>
  <c r="B55" i="3"/>
  <c r="B45" i="3"/>
  <c r="D48" i="3" s="1"/>
  <c r="F42" i="3"/>
  <c r="D42" i="3"/>
  <c r="G41" i="3"/>
  <c r="E41" i="3"/>
  <c r="B34" i="3"/>
  <c r="D44" i="3" s="1"/>
  <c r="B30" i="3"/>
  <c r="C120" i="2"/>
  <c r="B116" i="2"/>
  <c r="D100" i="2" s="1"/>
  <c r="B98" i="2"/>
  <c r="F95" i="2"/>
  <c r="D95" i="2"/>
  <c r="B87" i="2"/>
  <c r="F97" i="2" s="1"/>
  <c r="B81" i="2"/>
  <c r="B83" i="2" s="1"/>
  <c r="B80" i="2"/>
  <c r="B79" i="2"/>
  <c r="C76" i="2"/>
  <c r="B68" i="2"/>
  <c r="B69" i="2" s="1"/>
  <c r="C56" i="2"/>
  <c r="B55" i="2"/>
  <c r="B45" i="2"/>
  <c r="D48" i="2" s="1"/>
  <c r="D44" i="2"/>
  <c r="F42" i="2"/>
  <c r="D42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4" i="3" l="1"/>
  <c r="D106" i="3"/>
  <c r="D49" i="3"/>
  <c r="F107" i="3"/>
  <c r="F108" i="3" s="1"/>
  <c r="G33" i="6"/>
  <c r="D41" i="6"/>
  <c r="D43" i="6"/>
  <c r="D107" i="3"/>
  <c r="D108" i="3" s="1"/>
  <c r="D49" i="2"/>
  <c r="F124" i="3"/>
  <c r="G129" i="3" s="1"/>
  <c r="I92" i="2"/>
  <c r="D101" i="2"/>
  <c r="D102" i="2" s="1"/>
  <c r="D45" i="2"/>
  <c r="E38" i="2" s="1"/>
  <c r="F98" i="2"/>
  <c r="F99" i="2" s="1"/>
  <c r="F45" i="2"/>
  <c r="G39" i="2" s="1"/>
  <c r="I39" i="2"/>
  <c r="G104" i="3"/>
  <c r="D112" i="3"/>
  <c r="D113" i="3" s="1"/>
  <c r="F126" i="3"/>
  <c r="E104" i="3"/>
  <c r="D45" i="3"/>
  <c r="F45" i="3"/>
  <c r="F46" i="3" s="1"/>
  <c r="G41" i="2"/>
  <c r="E41" i="2"/>
  <c r="D97" i="2"/>
  <c r="D98" i="2" s="1"/>
  <c r="D99" i="2" s="1"/>
  <c r="F125" i="3"/>
  <c r="D114" i="3"/>
  <c r="G31" i="6" l="1"/>
  <c r="G34" i="6"/>
  <c r="G35" i="6" s="1"/>
  <c r="D42" i="6"/>
  <c r="D46" i="2"/>
  <c r="G40" i="2"/>
  <c r="G93" i="2"/>
  <c r="F46" i="2"/>
  <c r="G38" i="2"/>
  <c r="E40" i="2"/>
  <c r="G91" i="2"/>
  <c r="G94" i="2"/>
  <c r="E39" i="2"/>
  <c r="G92" i="2"/>
  <c r="G40" i="3"/>
  <c r="G38" i="3"/>
  <c r="G39" i="3"/>
  <c r="D46" i="3"/>
  <c r="E40" i="3"/>
  <c r="E38" i="3"/>
  <c r="E39" i="3"/>
  <c r="E93" i="2"/>
  <c r="E94" i="2"/>
  <c r="E92" i="2"/>
  <c r="E91" i="2"/>
  <c r="G42" i="3" l="1"/>
  <c r="G42" i="2"/>
  <c r="D50" i="2"/>
  <c r="G67" i="2" s="1"/>
  <c r="H67" i="2" s="1"/>
  <c r="E42" i="2"/>
  <c r="D52" i="2"/>
  <c r="G95" i="2"/>
  <c r="D52" i="3"/>
  <c r="E42" i="3"/>
  <c r="D50" i="3"/>
  <c r="G63" i="2"/>
  <c r="H63" i="2" s="1"/>
  <c r="E95" i="2"/>
  <c r="D105" i="2"/>
  <c r="D103" i="2"/>
  <c r="D51" i="3" l="1"/>
  <c r="E63" i="3"/>
  <c r="E64" i="3"/>
  <c r="G64" i="3" s="1"/>
  <c r="E66" i="3"/>
  <c r="E67" i="3"/>
  <c r="E62" i="3"/>
  <c r="E61" i="3"/>
  <c r="E65" i="3"/>
  <c r="E68" i="3"/>
  <c r="E59" i="3"/>
  <c r="E60" i="3"/>
  <c r="G68" i="2"/>
  <c r="H68" i="2" s="1"/>
  <c r="D51" i="2"/>
  <c r="G60" i="2"/>
  <c r="H60" i="2" s="1"/>
  <c r="G66" i="2"/>
  <c r="H66" i="2" s="1"/>
  <c r="G61" i="2"/>
  <c r="H61" i="2" s="1"/>
  <c r="G69" i="2"/>
  <c r="H69" i="2" s="1"/>
  <c r="G65" i="2"/>
  <c r="H65" i="2" s="1"/>
  <c r="G62" i="2"/>
  <c r="H62" i="2" s="1"/>
  <c r="G71" i="2"/>
  <c r="H71" i="2" s="1"/>
  <c r="G70" i="2"/>
  <c r="H70" i="2" s="1"/>
  <c r="G64" i="2"/>
  <c r="H64" i="2" s="1"/>
  <c r="E113" i="2"/>
  <c r="F113" i="2" s="1"/>
  <c r="E111" i="2"/>
  <c r="F111" i="2" s="1"/>
  <c r="E109" i="2"/>
  <c r="F109" i="2" s="1"/>
  <c r="D104" i="2"/>
  <c r="E112" i="2"/>
  <c r="F112" i="2" s="1"/>
  <c r="E110" i="2"/>
  <c r="F110" i="2" s="1"/>
  <c r="E108" i="2"/>
  <c r="G68" i="3" l="1"/>
  <c r="G67" i="3"/>
  <c r="G65" i="3"/>
  <c r="G66" i="3"/>
  <c r="G60" i="3"/>
  <c r="G61" i="3"/>
  <c r="G59" i="3"/>
  <c r="E72" i="3"/>
  <c r="E70" i="3"/>
  <c r="G62" i="3"/>
  <c r="F62" i="3"/>
  <c r="G63" i="3"/>
  <c r="F63" i="3"/>
  <c r="G74" i="2"/>
  <c r="G72" i="2"/>
  <c r="G73" i="2" s="1"/>
  <c r="E115" i="2"/>
  <c r="E116" i="2" s="1"/>
  <c r="E117" i="2"/>
  <c r="F108" i="2"/>
  <c r="H74" i="2"/>
  <c r="H72" i="2"/>
  <c r="G72" i="3" l="1"/>
  <c r="G70" i="3"/>
  <c r="C81" i="3"/>
  <c r="F64" i="3"/>
  <c r="E71" i="3"/>
  <c r="F61" i="3"/>
  <c r="F66" i="3"/>
  <c r="F67" i="3"/>
  <c r="F59" i="3"/>
  <c r="F60" i="3"/>
  <c r="F65" i="3"/>
  <c r="F68" i="3"/>
  <c r="G76" i="2"/>
  <c r="H73" i="2"/>
  <c r="F117" i="2"/>
  <c r="F115" i="2"/>
  <c r="G71" i="3" l="1"/>
  <c r="C82" i="3"/>
  <c r="C83" i="3" s="1"/>
  <c r="G74" i="3"/>
  <c r="C79" i="3"/>
  <c r="F70" i="3"/>
  <c r="F71" i="3" s="1"/>
  <c r="F72" i="3"/>
  <c r="G120" i="2"/>
  <c r="F116" i="2"/>
</calcChain>
</file>

<file path=xl/sharedStrings.xml><?xml version="1.0" encoding="utf-8"?>
<sst xmlns="http://schemas.openxmlformats.org/spreadsheetml/2006/main" count="407" uniqueCount="154">
  <si>
    <t>HPLC System Suitability Report</t>
  </si>
  <si>
    <t>Analysis Data</t>
  </si>
  <si>
    <t>Assay</t>
  </si>
  <si>
    <t>Sample(s)</t>
  </si>
  <si>
    <t>Reference Substance:</t>
  </si>
  <si>
    <t>LINEZOLID TABLETS 600 MG</t>
  </si>
  <si>
    <t>% age Purity:</t>
  </si>
  <si>
    <t>NDQD2016061237</t>
  </si>
  <si>
    <t>Weight (mg):</t>
  </si>
  <si>
    <t>Linezolid 600 mg</t>
  </si>
  <si>
    <t>Standard Conc (mg/mL):</t>
  </si>
  <si>
    <t>Each tablet contains Linezolid 600 mg</t>
  </si>
  <si>
    <t>2016-07-05 08:18:42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</si>
  <si>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</si>
  <si>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</si>
  <si>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</si>
  <si>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</si>
  <si>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</si>
  <si>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</si>
  <si>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</si>
  <si>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</si>
  <si>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</si>
  <si>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</si>
  <si>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</si>
  <si>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</si>
  <si>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</si>
  <si>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</si>
  <si>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</si>
  <si>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</si>
  <si>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</si>
  <si>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</si>
  <si>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</si>
  <si>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</si>
  <si>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</si>
  <si>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</si>
  <si>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</si>
  <si>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</si>
  <si>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</si>
  <si>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</si>
  <si>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</si>
  <si>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</si>
  <si>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</si>
  <si>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</si>
  <si>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</si>
  <si>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</si>
  <si>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</si>
  <si>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</si>
  <si>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</si>
  <si>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</si>
  <si>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</si>
  <si>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</si>
  <si>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</si>
  <si>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</si>
  <si>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</si>
  <si>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</si>
  <si>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</si>
  <si>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</si>
  <si>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</si>
  <si>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</si>
  <si>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</si>
  <si>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</si>
  <si>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</si>
  <si>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</si>
  <si>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</si>
  <si>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</si>
  <si>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</si>
  <si>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</si>
  <si>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</si>
  <si>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</si>
  <si>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</si>
  <si>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</si>
  <si>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</si>
  <si>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</si>
  <si>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</si>
  <si>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</si>
  <si>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</si>
  <si>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</si>
  <si>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</si>
  <si>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</si>
  <si>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</si>
  <si>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</si>
  <si>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</si>
  <si>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</si>
  <si>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</si>
  <si>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</si>
  <si>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</si>
  <si>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</si>
  <si>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</si>
  <si>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</si>
  <si>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</si>
  <si>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</si>
  <si>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</si>
  <si>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</si>
  <si>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</si>
  <si>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</si>
  <si>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</si>
  <si>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</si>
  <si>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</si>
  <si>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</si>
  <si>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</si>
  <si>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</si>
  <si>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</si>
  <si>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</si>
  <si>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</si>
  <si>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</si>
  <si>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</si>
  <si>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</si>
  <si>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</si>
  <si>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</si>
  <si>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</si>
  <si>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</si>
  <si>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</si>
  <si>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</si>
  <si>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</si>
  <si>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</si>
  <si>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</si>
  <si>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</si>
  <si>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</si>
  <si>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If correction for water content is NOT needed, enter 0</t>
  </si>
  <si>
    <t>Initial Standard dilution (mL):</t>
  </si>
  <si>
    <t>Desired Concetration (mg/mL):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</si>
  <si>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</si>
  <si>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</si>
  <si>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</si>
  <si>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</si>
  <si>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</si>
  <si>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</si>
  <si>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</si>
  <si>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</si>
  <si>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</si>
  <si>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</si>
  <si>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</si>
  <si>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</si>
  <si>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</si>
  <si>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</si>
  <si>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</si>
  <si>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</si>
  <si>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</si>
  <si>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tablet No.</t>
  </si>
  <si>
    <t>LINEZOLID 600 MG TABLETS</t>
  </si>
  <si>
    <t>Each film coated ablet contains linezolid 600mg</t>
  </si>
  <si>
    <t>20th July 2016</t>
  </si>
  <si>
    <t>LINEZOLID INN</t>
  </si>
  <si>
    <t>WRS L30-1</t>
  </si>
  <si>
    <t>LINEZOLID</t>
  </si>
  <si>
    <t>Weight:</t>
  </si>
  <si>
    <t>Tablet/Capsule/Vial No.</t>
  </si>
  <si>
    <t>Please enter the percentage amount determined from the Assay test</t>
  </si>
  <si>
    <t>Each Tablet/Capsule/vial contains</t>
  </si>
  <si>
    <t>Determination of weight variation of the Sample</t>
  </si>
  <si>
    <t>LINEZOLID TABLETS 600MG</t>
  </si>
  <si>
    <t>Each tablet contains 600mg</t>
  </si>
  <si>
    <t>20/7/2016</t>
  </si>
  <si>
    <t>22/7/2016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</si>
</sst>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\ &quot;%&quot;"/>
    <numFmt numFmtId="173" formatCode="0.00\ &quot;%&quot;"/>
    <numFmt numFmtId="174" formatCode="0\ &quot;%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2" fillId="2" borderId="0"/>
  </cellStyleXfs>
  <cellXfs count="52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10" fontId="8" fillId="2" borderId="40" xfId="0" applyNumberFormat="1" applyFont="1" applyFill="1" applyBorder="1" applyAlignment="1">
      <alignment horizontal="center" vertic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41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10" fontId="10" fillId="7" borderId="26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1" fontId="10" fillId="3" borderId="24" xfId="0" applyNumberFormat="1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1" fontId="10" fillId="3" borderId="28" xfId="0" applyNumberFormat="1" applyFont="1" applyFill="1" applyBorder="1" applyAlignment="1" applyProtection="1">
      <alignment horizontal="center"/>
      <protection locked="0"/>
    </xf>
    <xf numFmtId="10" fontId="8" fillId="2" borderId="29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169" fontId="8" fillId="2" borderId="2" xfId="0" applyNumberFormat="1" applyFont="1" applyFill="1" applyBorder="1" applyAlignment="1">
      <alignment horizontal="right"/>
    </xf>
    <xf numFmtId="10" fontId="10" fillId="7" borderId="18" xfId="0" applyNumberFormat="1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8" fillId="2" borderId="53" xfId="0" applyFont="1" applyFill="1" applyBorder="1" applyAlignment="1">
      <alignment horizontal="right"/>
    </xf>
    <xf numFmtId="0" fontId="10" fillId="7" borderId="3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4" xfId="0" applyNumberFormat="1" applyFont="1" applyFill="1" applyBorder="1" applyAlignment="1">
      <alignment horizontal="center"/>
    </xf>
    <xf numFmtId="170" fontId="8" fillId="2" borderId="17" xfId="0" applyNumberFormat="1" applyFont="1" applyFill="1" applyBorder="1" applyAlignment="1">
      <alignment horizontal="center"/>
    </xf>
    <xf numFmtId="170" fontId="8" fillId="2" borderId="24" xfId="0" applyNumberFormat="1" applyFont="1" applyFill="1" applyBorder="1" applyAlignment="1">
      <alignment horizontal="center"/>
    </xf>
    <xf numFmtId="170" fontId="8" fillId="2" borderId="28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2" fontId="10" fillId="7" borderId="18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9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0" fontId="8" fillId="3" borderId="0" xfId="0" applyFont="1" applyFill="1" applyProtection="1">
      <protection locked="0"/>
    </xf>
    <xf numFmtId="167" fontId="11" fillId="3" borderId="0" xfId="0" applyNumberFormat="1" applyFont="1" applyFill="1" applyAlignment="1" applyProtection="1">
      <alignment horizontal="left"/>
      <protection locked="0"/>
    </xf>
    <xf numFmtId="0" fontId="11" fillId="2" borderId="0" xfId="0" applyFont="1" applyFill="1"/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9" fillId="2" borderId="0" xfId="0" applyFont="1" applyFill="1" applyAlignment="1">
      <alignment horizontal="center"/>
    </xf>
    <xf numFmtId="0" fontId="13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59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2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3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0" fontId="10" fillId="3" borderId="36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9" fillId="2" borderId="60" xfId="0" applyFont="1" applyFill="1" applyBorder="1" applyAlignment="1">
      <alignment horizontal="center"/>
    </xf>
    <xf numFmtId="0" fontId="9" fillId="7" borderId="51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52" xfId="0" applyFont="1" applyFill="1" applyBorder="1" applyAlignment="1">
      <alignment horizontal="center" wrapText="1"/>
    </xf>
    <xf numFmtId="0" fontId="9" fillId="7" borderId="13" xfId="0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center"/>
    </xf>
    <xf numFmtId="2" fontId="8" fillId="2" borderId="17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8" fillId="2" borderId="20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2" fontId="8" fillId="2" borderId="3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center"/>
    </xf>
    <xf numFmtId="2" fontId="8" fillId="2" borderId="32" xfId="0" applyNumberFormat="1" applyFont="1" applyFill="1" applyBorder="1" applyAlignment="1">
      <alignment horizontal="center"/>
    </xf>
    <xf numFmtId="2" fontId="8" fillId="2" borderId="61" xfId="0" applyNumberFormat="1" applyFont="1" applyFill="1" applyBorder="1" applyAlignment="1">
      <alignment horizontal="center"/>
    </xf>
    <xf numFmtId="2" fontId="8" fillId="2" borderId="41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5" xfId="0" applyFont="1" applyFill="1" applyBorder="1"/>
    <xf numFmtId="0" fontId="8" fillId="2" borderId="14" xfId="0" applyFont="1" applyFill="1" applyBorder="1" applyAlignment="1">
      <alignment horizontal="center"/>
    </xf>
    <xf numFmtId="10" fontId="9" fillId="2" borderId="0" xfId="0" applyNumberFormat="1" applyFont="1" applyFill="1" applyAlignment="1">
      <alignment horizontal="center"/>
    </xf>
    <xf numFmtId="2" fontId="9" fillId="5" borderId="18" xfId="0" applyNumberFormat="1" applyFont="1" applyFill="1" applyBorder="1" applyAlignment="1">
      <alignment horizontal="center"/>
    </xf>
    <xf numFmtId="2" fontId="10" fillId="5" borderId="18" xfId="0" applyNumberFormat="1" applyFont="1" applyFill="1" applyBorder="1" applyAlignment="1">
      <alignment horizontal="center"/>
    </xf>
    <xf numFmtId="10" fontId="9" fillId="6" borderId="18" xfId="0" applyNumberFormat="1" applyFont="1" applyFill="1" applyBorder="1" applyAlignment="1">
      <alignment horizontal="center"/>
    </xf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/>
    </xf>
    <xf numFmtId="2" fontId="9" fillId="5" borderId="62" xfId="0" applyNumberFormat="1" applyFont="1" applyFill="1" applyBorder="1" applyAlignment="1">
      <alignment horizontal="center"/>
    </xf>
    <xf numFmtId="2" fontId="10" fillId="5" borderId="62" xfId="0" applyNumberFormat="1" applyFont="1" applyFill="1" applyBorder="1" applyAlignment="1">
      <alignment horizontal="center"/>
    </xf>
    <xf numFmtId="0" fontId="8" fillId="2" borderId="0" xfId="0" applyFont="1" applyFill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7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 applyProtection="1">
      <alignment horizontal="center"/>
      <protection locked="0"/>
    </xf>
    <xf numFmtId="1" fontId="9" fillId="6" borderId="1" xfId="0" applyNumberFormat="1" applyFont="1" applyFill="1" applyBorder="1" applyAlignment="1">
      <alignment horizontal="center"/>
    </xf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0" fontId="14" fillId="2" borderId="0" xfId="0" applyFont="1" applyFill="1"/>
    <xf numFmtId="0" fontId="10" fillId="3" borderId="13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10" fillId="3" borderId="15" xfId="0" applyFont="1" applyFill="1" applyBorder="1" applyAlignment="1" applyProtection="1">
      <alignment horizontal="center"/>
      <protection locked="0"/>
    </xf>
    <xf numFmtId="169" fontId="8" fillId="2" borderId="4" xfId="0" applyNumberFormat="1" applyFont="1" applyFill="1" applyBorder="1" applyAlignment="1">
      <alignment horizontal="center"/>
    </xf>
    <xf numFmtId="0" fontId="10" fillId="3" borderId="45" xfId="0" applyFont="1" applyFill="1" applyBorder="1" applyAlignment="1" applyProtection="1">
      <alignment horizontal="center"/>
      <protection locked="0"/>
    </xf>
    <xf numFmtId="169" fontId="8" fillId="2" borderId="3" xfId="0" applyNumberFormat="1" applyFont="1" applyFill="1" applyBorder="1" applyAlignment="1">
      <alignment horizontal="center"/>
    </xf>
    <xf numFmtId="169" fontId="10" fillId="3" borderId="0" xfId="0" applyNumberFormat="1" applyFont="1" applyFill="1" applyAlignment="1" applyProtection="1">
      <alignment horizontal="center"/>
      <protection locked="0"/>
    </xf>
    <xf numFmtId="169" fontId="8" fillId="2" borderId="5" xfId="0" applyNumberFormat="1" applyFont="1" applyFill="1" applyBorder="1" applyAlignment="1">
      <alignment horizontal="center"/>
    </xf>
    <xf numFmtId="169" fontId="10" fillId="3" borderId="7" xfId="0" applyNumberFormat="1" applyFont="1" applyFill="1" applyBorder="1" applyAlignment="1" applyProtection="1">
      <alignment horizontal="center"/>
      <protection locked="0"/>
    </xf>
    <xf numFmtId="169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10" fillId="3" borderId="49" xfId="0" applyFont="1" applyFill="1" applyBorder="1" applyAlignment="1" applyProtection="1">
      <alignment horizontal="center"/>
      <protection locked="0"/>
    </xf>
    <xf numFmtId="2" fontId="8" fillId="6" borderId="18" xfId="0" applyNumberFormat="1" applyFont="1" applyFill="1" applyBorder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0" fontId="2" fillId="2" borderId="0" xfId="0" applyFont="1" applyFill="1"/>
    <xf numFmtId="0" fontId="8" fillId="2" borderId="16" xfId="0" applyFont="1" applyFill="1" applyBorder="1" applyAlignment="1">
      <alignment horizontal="right"/>
    </xf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36" xfId="0" applyFont="1" applyFill="1" applyBorder="1" applyAlignment="1">
      <alignment horizontal="right"/>
    </xf>
    <xf numFmtId="10" fontId="9" fillId="6" borderId="36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9" fillId="7" borderId="37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/>
    <xf numFmtId="0" fontId="9" fillId="2" borderId="13" xfId="0" applyFont="1" applyFill="1" applyBorder="1" applyAlignment="1">
      <alignment horizontal="center" wrapText="1"/>
    </xf>
    <xf numFmtId="169" fontId="10" fillId="3" borderId="24" xfId="0" applyNumberFormat="1" applyFont="1" applyFill="1" applyBorder="1" applyAlignment="1" applyProtection="1">
      <alignment horizontal="center"/>
      <protection locked="0"/>
    </xf>
    <xf numFmtId="2" fontId="8" fillId="2" borderId="17" xfId="0" applyNumberFormat="1" applyFont="1" applyFill="1" applyBorder="1" applyAlignment="1">
      <alignment horizontal="center"/>
    </xf>
    <xf numFmtId="10" fontId="8" fillId="2" borderId="22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169" fontId="10" fillId="3" borderId="28" xfId="0" applyNumberFormat="1" applyFont="1" applyFill="1" applyBorder="1" applyAlignment="1" applyProtection="1">
      <alignment horizontal="center"/>
      <protection locked="0"/>
    </xf>
    <xf numFmtId="2" fontId="8" fillId="2" borderId="28" xfId="0" applyNumberFormat="1" applyFont="1" applyFill="1" applyBorder="1" applyAlignment="1">
      <alignment horizontal="center"/>
    </xf>
    <xf numFmtId="10" fontId="8" fillId="2" borderId="29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9" fontId="9" fillId="2" borderId="0" xfId="0" applyNumberFormat="1" applyFont="1" applyFill="1" applyAlignment="1">
      <alignment horizontal="center"/>
    </xf>
    <xf numFmtId="169" fontId="8" fillId="2" borderId="2" xfId="0" applyNumberFormat="1" applyFont="1" applyFill="1" applyBorder="1" applyAlignment="1">
      <alignment horizontal="right"/>
    </xf>
    <xf numFmtId="10" fontId="10" fillId="7" borderId="18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0" fontId="8" fillId="2" borderId="39" xfId="0" applyFont="1" applyFill="1" applyBorder="1"/>
    <xf numFmtId="0" fontId="8" fillId="2" borderId="63" xfId="0" applyFont="1" applyFill="1" applyBorder="1" applyAlignment="1">
      <alignment horizontal="center"/>
    </xf>
    <xf numFmtId="0" fontId="8" fillId="2" borderId="53" xfId="0" applyFont="1" applyFill="1" applyBorder="1" applyAlignment="1">
      <alignment horizontal="right"/>
    </xf>
    <xf numFmtId="0" fontId="10" fillId="7" borderId="3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1" fillId="3" borderId="0" xfId="0" applyFont="1" applyFill="1" applyAlignment="1" applyProtection="1">
      <alignment horizontal="left"/>
      <protection locked="0"/>
    </xf>
    <xf numFmtId="0" fontId="9" fillId="2" borderId="10" xfId="0" applyFont="1" applyFill="1" applyBorder="1" applyAlignment="1">
      <alignment horizontal="center"/>
    </xf>
    <xf numFmtId="0" fontId="8" fillId="2" borderId="64" xfId="0" applyFont="1" applyFill="1" applyBorder="1" applyAlignment="1">
      <alignment horizontal="right"/>
    </xf>
    <xf numFmtId="0" fontId="11" fillId="3" borderId="4" xfId="0" applyFont="1" applyFill="1" applyBorder="1" applyAlignment="1" applyProtection="1">
      <alignment horizontal="center" wrapText="1"/>
      <protection locked="0"/>
    </xf>
    <xf numFmtId="0" fontId="11" fillId="3" borderId="3" xfId="0" applyFont="1" applyFill="1" applyBorder="1" applyAlignment="1" applyProtection="1">
      <alignment horizontal="center" wrapText="1"/>
      <protection locked="0"/>
    </xf>
    <xf numFmtId="0" fontId="11" fillId="3" borderId="61" xfId="0" applyFont="1" applyFill="1" applyBorder="1" applyAlignment="1" applyProtection="1">
      <alignment horizontal="center" wrapText="1"/>
      <protection locked="0"/>
    </xf>
    <xf numFmtId="22" fontId="6" fillId="2" borderId="0" xfId="0" applyNumberFormat="1" applyFont="1" applyFill="1"/>
    <xf numFmtId="0" fontId="22" fillId="2" borderId="0" xfId="1" applyFill="1"/>
    <xf numFmtId="0" fontId="8" fillId="2" borderId="11" xfId="1" applyFont="1" applyFill="1" applyBorder="1"/>
    <xf numFmtId="0" fontId="8" fillId="2" borderId="0" xfId="1" applyFont="1" applyFill="1"/>
    <xf numFmtId="0" fontId="9" fillId="2" borderId="11" xfId="1" applyFont="1" applyFill="1" applyBorder="1"/>
    <xf numFmtId="0" fontId="9" fillId="2" borderId="0" xfId="1" applyFont="1" applyFill="1" applyAlignment="1">
      <alignment horizontal="right"/>
    </xf>
    <xf numFmtId="0" fontId="8" fillId="2" borderId="7" xfId="1" applyFont="1" applyFill="1" applyBorder="1"/>
    <xf numFmtId="0" fontId="9" fillId="2" borderId="10" xfId="1" applyFont="1" applyFill="1" applyBorder="1" applyAlignment="1">
      <alignment horizontal="center"/>
    </xf>
    <xf numFmtId="0" fontId="8" fillId="2" borderId="10" xfId="1" applyFont="1" applyFill="1" applyBorder="1" applyAlignment="1">
      <alignment horizontal="center"/>
    </xf>
    <xf numFmtId="0" fontId="8" fillId="2" borderId="9" xfId="1" applyFont="1" applyFill="1" applyBorder="1"/>
    <xf numFmtId="0" fontId="16" fillId="2" borderId="9" xfId="1" applyFont="1" applyFill="1" applyBorder="1" applyAlignment="1">
      <alignment horizontal="left" vertical="center" wrapText="1"/>
    </xf>
    <xf numFmtId="0" fontId="6" fillId="2" borderId="0" xfId="1" applyFont="1" applyFill="1" applyAlignment="1">
      <alignment horizontal="center"/>
    </xf>
    <xf numFmtId="10" fontId="9" fillId="2" borderId="0" xfId="1" applyNumberFormat="1" applyFont="1" applyFill="1" applyAlignment="1">
      <alignment horizontal="center"/>
    </xf>
    <xf numFmtId="0" fontId="8" fillId="2" borderId="0" xfId="1" applyFont="1" applyFill="1" applyAlignment="1">
      <alignment horizontal="center"/>
    </xf>
    <xf numFmtId="0" fontId="6" fillId="2" borderId="0" xfId="1" applyFont="1" applyFill="1"/>
    <xf numFmtId="1" fontId="9" fillId="5" borderId="62" xfId="1" applyNumberFormat="1" applyFont="1" applyFill="1" applyBorder="1" applyAlignment="1">
      <alignment horizontal="center"/>
    </xf>
    <xf numFmtId="0" fontId="8" fillId="2" borderId="39" xfId="1" applyFont="1" applyFill="1" applyBorder="1" applyAlignment="1">
      <alignment horizontal="right"/>
    </xf>
    <xf numFmtId="10" fontId="9" fillId="6" borderId="18" xfId="1" applyNumberFormat="1" applyFont="1" applyFill="1" applyBorder="1" applyAlignment="1">
      <alignment horizontal="center"/>
    </xf>
    <xf numFmtId="0" fontId="8" fillId="2" borderId="14" xfId="1" applyFont="1" applyFill="1" applyBorder="1" applyAlignment="1">
      <alignment horizontal="right"/>
    </xf>
    <xf numFmtId="173" fontId="9" fillId="5" borderId="18" xfId="1" applyNumberFormat="1" applyFont="1" applyFill="1" applyBorder="1" applyAlignment="1">
      <alignment horizontal="center"/>
    </xf>
    <xf numFmtId="2" fontId="9" fillId="5" borderId="18" xfId="1" applyNumberFormat="1" applyFont="1" applyFill="1" applyBorder="1" applyAlignment="1">
      <alignment horizontal="center"/>
    </xf>
    <xf numFmtId="0" fontId="6" fillId="2" borderId="15" xfId="1" applyFont="1" applyFill="1" applyBorder="1"/>
    <xf numFmtId="2" fontId="8" fillId="2" borderId="0" xfId="1" applyNumberFormat="1" applyFont="1" applyFill="1" applyAlignment="1">
      <alignment horizontal="center"/>
    </xf>
    <xf numFmtId="0" fontId="8" fillId="2" borderId="14" xfId="1" applyFont="1" applyFill="1" applyBorder="1" applyAlignment="1">
      <alignment horizontal="center"/>
    </xf>
    <xf numFmtId="0" fontId="16" fillId="2" borderId="0" xfId="1" applyFont="1" applyFill="1" applyAlignment="1">
      <alignment vertical="center" wrapText="1"/>
    </xf>
    <xf numFmtId="173" fontId="8" fillId="2" borderId="41" xfId="1" applyNumberFormat="1" applyFont="1" applyFill="1" applyBorder="1" applyAlignment="1">
      <alignment horizontal="center"/>
    </xf>
    <xf numFmtId="0" fontId="11" fillId="3" borderId="30" xfId="1" applyFont="1" applyFill="1" applyBorder="1" applyAlignment="1" applyProtection="1">
      <alignment horizontal="center" wrapText="1"/>
      <protection locked="0"/>
    </xf>
    <xf numFmtId="0" fontId="8" fillId="2" borderId="39" xfId="1" applyFont="1" applyFill="1" applyBorder="1" applyAlignment="1">
      <alignment horizontal="center"/>
    </xf>
    <xf numFmtId="173" fontId="8" fillId="2" borderId="15" xfId="1" applyNumberFormat="1" applyFont="1" applyFill="1" applyBorder="1" applyAlignment="1">
      <alignment horizontal="center"/>
    </xf>
    <xf numFmtId="0" fontId="11" fillId="3" borderId="40" xfId="1" applyFont="1" applyFill="1" applyBorder="1" applyAlignment="1" applyProtection="1">
      <alignment horizontal="center" wrapText="1"/>
      <protection locked="0"/>
    </xf>
    <xf numFmtId="0" fontId="8" fillId="2" borderId="0" xfId="1" applyFont="1" applyFill="1" applyAlignment="1">
      <alignment horizontal="right"/>
    </xf>
    <xf numFmtId="174" fontId="9" fillId="6" borderId="62" xfId="1" applyNumberFormat="1" applyFont="1" applyFill="1" applyBorder="1" applyAlignment="1">
      <alignment horizontal="center"/>
    </xf>
    <xf numFmtId="0" fontId="8" fillId="2" borderId="31" xfId="1" applyFont="1" applyFill="1" applyBorder="1" applyAlignment="1">
      <alignment horizontal="right"/>
    </xf>
    <xf numFmtId="2" fontId="8" fillId="2" borderId="18" xfId="1" applyNumberFormat="1" applyFont="1" applyFill="1" applyBorder="1" applyAlignment="1">
      <alignment horizontal="center"/>
    </xf>
    <xf numFmtId="0" fontId="8" fillId="2" borderId="16" xfId="1" applyFont="1" applyFill="1" applyBorder="1" applyAlignment="1">
      <alignment horizontal="right"/>
    </xf>
    <xf numFmtId="0" fontId="11" fillId="3" borderId="18" xfId="1" applyFont="1" applyFill="1" applyBorder="1" applyAlignment="1" applyProtection="1">
      <alignment horizontal="center"/>
      <protection locked="0"/>
    </xf>
    <xf numFmtId="173" fontId="8" fillId="2" borderId="13" xfId="1" applyNumberFormat="1" applyFont="1" applyFill="1" applyBorder="1" applyAlignment="1">
      <alignment horizontal="center"/>
    </xf>
    <xf numFmtId="0" fontId="11" fillId="3" borderId="65" xfId="1" applyFont="1" applyFill="1" applyBorder="1" applyAlignment="1" applyProtection="1">
      <alignment horizontal="center" wrapText="1"/>
      <protection locked="0"/>
    </xf>
    <xf numFmtId="0" fontId="8" fillId="2" borderId="21" xfId="1" applyFont="1" applyFill="1" applyBorder="1" applyAlignment="1">
      <alignment horizontal="center"/>
    </xf>
    <xf numFmtId="0" fontId="3" fillId="2" borderId="0" xfId="1" applyFont="1" applyFill="1" applyAlignment="1">
      <alignment horizontal="left"/>
    </xf>
    <xf numFmtId="0" fontId="9" fillId="7" borderId="13" xfId="1" applyFont="1" applyFill="1" applyBorder="1" applyAlignment="1">
      <alignment horizontal="center" wrapText="1"/>
    </xf>
    <xf numFmtId="0" fontId="9" fillId="7" borderId="35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0" fontId="4" fillId="2" borderId="0" xfId="1" applyFont="1" applyFill="1"/>
    <xf numFmtId="2" fontId="10" fillId="3" borderId="0" xfId="1" applyNumberFormat="1" applyFont="1" applyFill="1" applyAlignment="1" applyProtection="1">
      <alignment horizontal="center"/>
      <protection locked="0"/>
    </xf>
    <xf numFmtId="0" fontId="8" fillId="2" borderId="0" xfId="1" applyFont="1" applyFill="1" applyAlignment="1">
      <alignment horizontal="left"/>
    </xf>
    <xf numFmtId="0" fontId="9" fillId="2" borderId="0" xfId="1" applyFont="1" applyFill="1" applyAlignment="1">
      <alignment horizontal="left"/>
    </xf>
    <xf numFmtId="0" fontId="3" fillId="2" borderId="0" xfId="1" applyFont="1" applyFill="1"/>
    <xf numFmtId="167" fontId="8" fillId="2" borderId="0" xfId="1" applyNumberFormat="1" applyFont="1" applyFill="1" applyAlignment="1">
      <alignment horizontal="left"/>
    </xf>
    <xf numFmtId="0" fontId="9" fillId="2" borderId="0" xfId="1" applyFont="1" applyFill="1"/>
    <xf numFmtId="0" fontId="11" fillId="2" borderId="0" xfId="1" applyFont="1" applyFill="1"/>
    <xf numFmtId="167" fontId="11" fillId="3" borderId="0" xfId="1" applyNumberFormat="1" applyFont="1" applyFill="1" applyAlignment="1" applyProtection="1">
      <alignment horizontal="left"/>
      <protection locked="0"/>
    </xf>
    <xf numFmtId="0" fontId="8" fillId="3" borderId="0" xfId="1" applyFont="1" applyFill="1" applyProtection="1">
      <protection locked="0"/>
    </xf>
    <xf numFmtId="0" fontId="11" fillId="3" borderId="0" xfId="1" applyFont="1" applyFill="1" applyProtection="1">
      <protection locked="0"/>
    </xf>
    <xf numFmtId="0" fontId="11" fillId="2" borderId="0" xfId="1" applyFont="1" applyFill="1" applyAlignment="1" applyProtection="1">
      <alignment horizontal="right"/>
      <protection locked="0"/>
    </xf>
    <xf numFmtId="0" fontId="11" fillId="3" borderId="0" xfId="1" applyFont="1" applyFill="1" applyAlignment="1" applyProtection="1">
      <alignment horizontal="left"/>
      <protection locked="0"/>
    </xf>
    <xf numFmtId="0" fontId="9" fillId="3" borderId="0" xfId="1" applyFont="1" applyFill="1" applyAlignment="1" applyProtection="1">
      <alignment horizontal="left"/>
      <protection locked="0"/>
    </xf>
    <xf numFmtId="0" fontId="18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9" fillId="2" borderId="10" xfId="1" applyFont="1" applyFill="1" applyBorder="1" applyAlignment="1">
      <alignment horizontal="center"/>
    </xf>
    <xf numFmtId="0" fontId="9" fillId="2" borderId="44" xfId="1" applyFont="1" applyFill="1" applyBorder="1" applyAlignment="1">
      <alignment horizontal="center"/>
    </xf>
    <xf numFmtId="0" fontId="9" fillId="2" borderId="58" xfId="1" applyFont="1" applyFill="1" applyBorder="1" applyAlignment="1">
      <alignment horizontal="center"/>
    </xf>
    <xf numFmtId="0" fontId="16" fillId="2" borderId="55" xfId="1" applyFont="1" applyFill="1" applyBorder="1" applyAlignment="1">
      <alignment horizontal="center"/>
    </xf>
    <xf numFmtId="0" fontId="16" fillId="2" borderId="56" xfId="1" applyFont="1" applyFill="1" applyBorder="1" applyAlignment="1">
      <alignment horizontal="center"/>
    </xf>
    <xf numFmtId="0" fontId="10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Alignment="1" applyProtection="1">
      <alignment horizontal="left"/>
      <protection locked="0"/>
    </xf>
    <xf numFmtId="0" fontId="16" fillId="2" borderId="55" xfId="1" applyFont="1" applyFill="1" applyBorder="1" applyAlignment="1">
      <alignment horizontal="left"/>
    </xf>
    <xf numFmtId="0" fontId="16" fillId="2" borderId="56" xfId="1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16" fillId="2" borderId="57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7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16" fillId="2" borderId="57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/>
    </xf>
    <xf numFmtId="0" fontId="9" fillId="2" borderId="64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1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view="pageBreakPreview" topLeftCell="A10" zoomScale="60" zoomScaleNormal="70" workbookViewId="0">
      <selection activeCell="C30" sqref="C30"/>
    </sheetView>
  </sheetViews>
  <sheetFormatPr defaultRowHeight="12.75" x14ac:dyDescent="0.2"/>
  <cols>
    <col min="1" max="1" width="38.42578125" style="418" customWidth="1"/>
    <col min="2" max="2" width="35.7109375" style="418" customWidth="1"/>
    <col min="3" max="3" width="23.28515625" style="418" customWidth="1"/>
    <col min="4" max="4" width="25.42578125" style="418" customWidth="1"/>
    <col min="5" max="5" width="22.7109375" style="418" customWidth="1"/>
    <col min="6" max="6" width="29.42578125" style="418" customWidth="1"/>
    <col min="7" max="7" width="33.42578125" style="418" customWidth="1"/>
    <col min="8" max="16384" width="9.140625" style="418"/>
  </cols>
  <sheetData>
    <row r="1" spans="1:7" ht="14.25" customHeight="1" x14ac:dyDescent="0.2">
      <c r="A1" s="474" t="s">
        <v>31</v>
      </c>
      <c r="B1" s="474"/>
      <c r="C1" s="474"/>
      <c r="D1" s="474"/>
      <c r="E1" s="474"/>
      <c r="F1" s="474"/>
      <c r="G1" s="474"/>
    </row>
    <row r="2" spans="1:7" ht="14.25" customHeight="1" x14ac:dyDescent="0.2">
      <c r="A2" s="474"/>
      <c r="B2" s="474"/>
      <c r="C2" s="474"/>
      <c r="D2" s="474"/>
      <c r="E2" s="474"/>
      <c r="F2" s="474"/>
      <c r="G2" s="474"/>
    </row>
    <row r="3" spans="1:7" ht="14.25" customHeight="1" x14ac:dyDescent="0.2">
      <c r="A3" s="474"/>
      <c r="B3" s="474"/>
      <c r="C3" s="474"/>
      <c r="D3" s="474"/>
      <c r="E3" s="474"/>
      <c r="F3" s="474"/>
      <c r="G3" s="474"/>
    </row>
    <row r="4" spans="1:7" ht="14.25" customHeight="1" x14ac:dyDescent="0.2">
      <c r="A4" s="474"/>
      <c r="B4" s="474"/>
      <c r="C4" s="474"/>
      <c r="D4" s="474"/>
      <c r="E4" s="474"/>
      <c r="F4" s="474"/>
      <c r="G4" s="474"/>
    </row>
    <row r="5" spans="1:7" ht="14.25" customHeight="1" x14ac:dyDescent="0.2">
      <c r="A5" s="474"/>
      <c r="B5" s="474"/>
      <c r="C5" s="474"/>
      <c r="D5" s="474"/>
      <c r="E5" s="474"/>
      <c r="F5" s="474"/>
      <c r="G5" s="474"/>
    </row>
    <row r="6" spans="1:7" ht="14.25" customHeight="1" x14ac:dyDescent="0.2">
      <c r="A6" s="474"/>
      <c r="B6" s="474"/>
      <c r="C6" s="474"/>
      <c r="D6" s="474"/>
      <c r="E6" s="474"/>
      <c r="F6" s="474"/>
      <c r="G6" s="474"/>
    </row>
    <row r="7" spans="1:7" ht="14.25" customHeight="1" x14ac:dyDescent="0.2">
      <c r="A7" s="474"/>
      <c r="B7" s="474"/>
      <c r="C7" s="474"/>
      <c r="D7" s="474"/>
      <c r="E7" s="474"/>
      <c r="F7" s="474"/>
      <c r="G7" s="474"/>
    </row>
    <row r="8" spans="1:7" ht="14.25" customHeight="1" x14ac:dyDescent="0.2">
      <c r="A8" s="475" t="s">
        <v>32</v>
      </c>
      <c r="B8" s="475"/>
      <c r="C8" s="475"/>
      <c r="D8" s="475"/>
      <c r="E8" s="475"/>
      <c r="F8" s="475"/>
      <c r="G8" s="475"/>
    </row>
    <row r="9" spans="1:7" ht="14.25" customHeight="1" x14ac:dyDescent="0.2">
      <c r="A9" s="475"/>
      <c r="B9" s="475"/>
      <c r="C9" s="475"/>
      <c r="D9" s="475"/>
      <c r="E9" s="475"/>
      <c r="F9" s="475"/>
      <c r="G9" s="475"/>
    </row>
    <row r="10" spans="1:7" ht="14.25" customHeight="1" x14ac:dyDescent="0.2">
      <c r="A10" s="475"/>
      <c r="B10" s="475"/>
      <c r="C10" s="475"/>
      <c r="D10" s="475"/>
      <c r="E10" s="475"/>
      <c r="F10" s="475"/>
      <c r="G10" s="475"/>
    </row>
    <row r="11" spans="1:7" ht="14.25" customHeight="1" x14ac:dyDescent="0.2">
      <c r="A11" s="475"/>
      <c r="B11" s="475"/>
      <c r="C11" s="475"/>
      <c r="D11" s="475"/>
      <c r="E11" s="475"/>
      <c r="F11" s="475"/>
      <c r="G11" s="475"/>
    </row>
    <row r="12" spans="1:7" ht="14.25" customHeight="1" x14ac:dyDescent="0.2">
      <c r="A12" s="475"/>
      <c r="B12" s="475"/>
      <c r="C12" s="475"/>
      <c r="D12" s="475"/>
      <c r="E12" s="475"/>
      <c r="F12" s="475"/>
      <c r="G12" s="475"/>
    </row>
    <row r="13" spans="1:7" ht="14.25" customHeight="1" x14ac:dyDescent="0.2">
      <c r="A13" s="475"/>
      <c r="B13" s="475"/>
      <c r="C13" s="475"/>
      <c r="D13" s="475"/>
      <c r="E13" s="475"/>
      <c r="F13" s="475"/>
      <c r="G13" s="475"/>
    </row>
    <row r="14" spans="1:7" ht="14.25" customHeight="1" x14ac:dyDescent="0.2">
      <c r="A14" s="475"/>
      <c r="B14" s="475"/>
      <c r="C14" s="475"/>
      <c r="D14" s="475"/>
      <c r="E14" s="475"/>
      <c r="F14" s="475"/>
      <c r="G14" s="475"/>
    </row>
    <row r="15" spans="1:7" ht="19.5" customHeight="1" thickBot="1" x14ac:dyDescent="0.35">
      <c r="A15" s="420"/>
      <c r="B15" s="420"/>
      <c r="C15" s="420"/>
      <c r="D15" s="420"/>
      <c r="E15" s="420"/>
      <c r="F15" s="420"/>
      <c r="G15" s="420"/>
    </row>
    <row r="16" spans="1:7" ht="19.5" customHeight="1" thickBot="1" x14ac:dyDescent="0.35">
      <c r="A16" s="479" t="s">
        <v>33</v>
      </c>
      <c r="B16" s="480"/>
      <c r="C16" s="480"/>
      <c r="D16" s="480"/>
      <c r="E16" s="480"/>
      <c r="F16" s="480"/>
      <c r="G16" s="480"/>
    </row>
    <row r="17" spans="1:7" ht="18.75" customHeight="1" x14ac:dyDescent="0.3">
      <c r="A17" s="464" t="s">
        <v>34</v>
      </c>
      <c r="B17" s="464"/>
      <c r="C17" s="420"/>
      <c r="D17" s="420"/>
      <c r="E17" s="420"/>
      <c r="F17" s="420"/>
      <c r="G17" s="420"/>
    </row>
    <row r="18" spans="1:7" ht="26.25" customHeight="1" x14ac:dyDescent="0.4">
      <c r="A18" s="466" t="s">
        <v>35</v>
      </c>
      <c r="B18" s="481" t="s">
        <v>150</v>
      </c>
      <c r="C18" s="481"/>
      <c r="D18" s="473"/>
      <c r="E18" s="473"/>
      <c r="F18" s="420"/>
      <c r="G18" s="420"/>
    </row>
    <row r="19" spans="1:7" ht="26.25" customHeight="1" x14ac:dyDescent="0.4">
      <c r="A19" s="466" t="s">
        <v>36</v>
      </c>
      <c r="B19" s="472" t="s">
        <v>7</v>
      </c>
      <c r="C19" s="471">
        <v>18</v>
      </c>
      <c r="D19" s="420"/>
      <c r="E19" s="420"/>
      <c r="F19" s="420"/>
      <c r="G19" s="420"/>
    </row>
    <row r="20" spans="1:7" ht="26.25" customHeight="1" x14ac:dyDescent="0.4">
      <c r="A20" s="466" t="s">
        <v>37</v>
      </c>
      <c r="B20" s="482" t="s">
        <v>9</v>
      </c>
      <c r="C20" s="482"/>
      <c r="D20" s="420"/>
      <c r="E20" s="420"/>
      <c r="F20" s="420"/>
      <c r="G20" s="420"/>
    </row>
    <row r="21" spans="1:7" ht="26.25" customHeight="1" x14ac:dyDescent="0.4">
      <c r="A21" s="466" t="s">
        <v>38</v>
      </c>
      <c r="B21" s="470" t="s">
        <v>151</v>
      </c>
      <c r="C21" s="470"/>
      <c r="D21" s="469"/>
      <c r="E21" s="469"/>
      <c r="F21" s="469"/>
      <c r="G21" s="469"/>
    </row>
    <row r="22" spans="1:7" ht="26.25" customHeight="1" x14ac:dyDescent="0.4">
      <c r="A22" s="466" t="s">
        <v>39</v>
      </c>
      <c r="B22" s="468" t="s">
        <v>152</v>
      </c>
      <c r="C22" s="467"/>
      <c r="D22" s="420"/>
      <c r="E22" s="420"/>
      <c r="F22" s="420"/>
      <c r="G22" s="420"/>
    </row>
    <row r="23" spans="1:7" ht="26.25" customHeight="1" x14ac:dyDescent="0.4">
      <c r="A23" s="466" t="s">
        <v>40</v>
      </c>
      <c r="B23" s="468" t="s">
        <v>153</v>
      </c>
      <c r="C23" s="467"/>
      <c r="D23" s="420"/>
      <c r="E23" s="420"/>
      <c r="F23" s="420"/>
      <c r="G23" s="420"/>
    </row>
    <row r="24" spans="1:7" ht="18.75" customHeight="1" x14ac:dyDescent="0.3">
      <c r="A24" s="466"/>
      <c r="B24" s="465"/>
      <c r="C24" s="420"/>
      <c r="D24" s="420"/>
      <c r="E24" s="420"/>
      <c r="F24" s="420"/>
      <c r="G24" s="420"/>
    </row>
    <row r="25" spans="1:7" ht="18.75" customHeight="1" x14ac:dyDescent="0.3">
      <c r="A25" s="464" t="s">
        <v>1</v>
      </c>
      <c r="B25" s="463" t="s">
        <v>149</v>
      </c>
      <c r="C25" s="420"/>
      <c r="D25" s="420"/>
      <c r="E25" s="420"/>
      <c r="F25" s="420"/>
      <c r="G25" s="420"/>
    </row>
    <row r="26" spans="1:7" ht="19.5" customHeight="1" thickBot="1" x14ac:dyDescent="0.35">
      <c r="A26" s="420" t="s">
        <v>79</v>
      </c>
      <c r="B26" s="462" t="str">
        <f>B21</f>
        <v>Each tablet contains 600mg</v>
      </c>
      <c r="C26" s="420"/>
      <c r="D26" s="420"/>
      <c r="E26" s="420"/>
      <c r="F26" s="420"/>
      <c r="G26" s="420"/>
    </row>
    <row r="27" spans="1:7" ht="27" customHeight="1" thickBot="1" x14ac:dyDescent="0.45">
      <c r="A27" s="462" t="s">
        <v>148</v>
      </c>
      <c r="B27" s="461">
        <v>99.6</v>
      </c>
      <c r="C27" s="420" t="str">
        <f>B20</f>
        <v>Linezolid 600 mg</v>
      </c>
      <c r="D27" s="483" t="s">
        <v>147</v>
      </c>
      <c r="E27" s="484"/>
      <c r="F27" s="484"/>
      <c r="G27" s="484"/>
    </row>
    <row r="28" spans="1:7" ht="17.25" customHeight="1" thickBot="1" x14ac:dyDescent="0.35">
      <c r="A28" s="460"/>
      <c r="B28" s="460"/>
      <c r="C28" s="460"/>
      <c r="D28" s="431"/>
      <c r="E28" s="431"/>
      <c r="F28" s="431"/>
      <c r="G28" s="431"/>
    </row>
    <row r="29" spans="1:7" ht="38.25" customHeight="1" thickBot="1" x14ac:dyDescent="0.35">
      <c r="A29" s="447"/>
      <c r="B29" s="459" t="s">
        <v>146</v>
      </c>
      <c r="C29" s="458" t="s">
        <v>145</v>
      </c>
      <c r="D29" s="457" t="s">
        <v>125</v>
      </c>
      <c r="F29" s="456"/>
      <c r="G29" s="420"/>
    </row>
    <row r="30" spans="1:7" ht="26.25" customHeight="1" x14ac:dyDescent="0.4">
      <c r="A30" s="447"/>
      <c r="B30" s="455">
        <v>1</v>
      </c>
      <c r="C30" s="454">
        <v>854.46</v>
      </c>
      <c r="D30" s="453">
        <f t="shared" ref="D30:D39" si="0">IF(ISBLANK(C30),"-",C30/$C$41*$B$27)</f>
        <v>98.305232443971107</v>
      </c>
      <c r="F30" s="477" t="s">
        <v>130</v>
      </c>
      <c r="G30" s="478"/>
    </row>
    <row r="31" spans="1:7" ht="26.25" customHeight="1" x14ac:dyDescent="0.4">
      <c r="A31" s="447"/>
      <c r="B31" s="440">
        <v>2</v>
      </c>
      <c r="C31" s="446">
        <v>875.45</v>
      </c>
      <c r="D31" s="445">
        <f t="shared" si="0"/>
        <v>100.72012234987537</v>
      </c>
      <c r="F31" s="451" t="s">
        <v>131</v>
      </c>
      <c r="G31" s="450">
        <f>D41</f>
        <v>99.6</v>
      </c>
    </row>
    <row r="32" spans="1:7" ht="26.25" customHeight="1" x14ac:dyDescent="0.4">
      <c r="A32" s="447"/>
      <c r="B32" s="440">
        <v>3</v>
      </c>
      <c r="C32" s="446">
        <v>853.6</v>
      </c>
      <c r="D32" s="445">
        <f t="shared" si="0"/>
        <v>98.206289837059359</v>
      </c>
      <c r="F32" s="451" t="s">
        <v>132</v>
      </c>
      <c r="G32" s="452">
        <v>2.4</v>
      </c>
    </row>
    <row r="33" spans="1:7" ht="26.25" customHeight="1" x14ac:dyDescent="0.4">
      <c r="A33" s="447"/>
      <c r="B33" s="440">
        <v>4</v>
      </c>
      <c r="C33" s="446">
        <v>862.18</v>
      </c>
      <c r="D33" s="445">
        <f t="shared" si="0"/>
        <v>99.193414915318456</v>
      </c>
      <c r="F33" s="451" t="s">
        <v>133</v>
      </c>
      <c r="G33" s="450">
        <f>STDEV(D30:D39)</f>
        <v>1.0008752162134491</v>
      </c>
    </row>
    <row r="34" spans="1:7" ht="26.25" customHeight="1" x14ac:dyDescent="0.4">
      <c r="A34" s="447"/>
      <c r="B34" s="440">
        <v>5</v>
      </c>
      <c r="C34" s="446">
        <v>868.69</v>
      </c>
      <c r="D34" s="445">
        <f t="shared" si="0"/>
        <v>99.942387439731846</v>
      </c>
      <c r="F34" s="451" t="s">
        <v>134</v>
      </c>
      <c r="G34" s="450">
        <f>IF(OR(D41&lt;98.5,D41&gt;101.5),(IF(D41&lt;98.5,98.5,101.5)),G31)</f>
        <v>99.6</v>
      </c>
    </row>
    <row r="35" spans="1:7" ht="27" customHeight="1" thickBot="1" x14ac:dyDescent="0.45">
      <c r="A35" s="447"/>
      <c r="B35" s="440">
        <v>6</v>
      </c>
      <c r="C35" s="446">
        <v>873.69</v>
      </c>
      <c r="D35" s="445">
        <f t="shared" si="0"/>
        <v>100.51763515433505</v>
      </c>
      <c r="F35" s="449" t="s">
        <v>135</v>
      </c>
      <c r="G35" s="448">
        <f>ABS(G34-G31)+(G32*G33)</f>
        <v>2.4021005189122779</v>
      </c>
    </row>
    <row r="36" spans="1:7" ht="26.25" customHeight="1" x14ac:dyDescent="0.4">
      <c r="A36" s="447"/>
      <c r="B36" s="440">
        <v>7</v>
      </c>
      <c r="C36" s="446">
        <v>865.41</v>
      </c>
      <c r="D36" s="445">
        <f t="shared" si="0"/>
        <v>99.565024938952121</v>
      </c>
    </row>
    <row r="37" spans="1:7" ht="26.25" customHeight="1" x14ac:dyDescent="0.4">
      <c r="A37" s="447"/>
      <c r="B37" s="440">
        <v>8</v>
      </c>
      <c r="C37" s="446">
        <v>879.62</v>
      </c>
      <c r="D37" s="445">
        <f t="shared" si="0"/>
        <v>101.19987894385444</v>
      </c>
    </row>
    <row r="38" spans="1:7" ht="26.25" customHeight="1" x14ac:dyDescent="0.4">
      <c r="A38" s="447"/>
      <c r="B38" s="440">
        <v>9</v>
      </c>
      <c r="C38" s="446">
        <v>863.92</v>
      </c>
      <c r="D38" s="445">
        <f t="shared" si="0"/>
        <v>99.393601120000369</v>
      </c>
    </row>
    <row r="39" spans="1:7" ht="27" customHeight="1" thickBot="1" x14ac:dyDescent="0.45">
      <c r="A39" s="441"/>
      <c r="B39" s="444">
        <v>10</v>
      </c>
      <c r="C39" s="443">
        <v>860.12</v>
      </c>
      <c r="D39" s="442">
        <f t="shared" si="0"/>
        <v>98.956412856901935</v>
      </c>
    </row>
    <row r="40" spans="1:7" ht="18.75" customHeight="1" x14ac:dyDescent="0.3">
      <c r="A40" s="441"/>
      <c r="B40" s="440"/>
      <c r="C40" s="439"/>
      <c r="D40" s="438"/>
    </row>
    <row r="41" spans="1:7" ht="18.75" customHeight="1" x14ac:dyDescent="0.3">
      <c r="A41" s="431"/>
      <c r="B41" s="435" t="s">
        <v>127</v>
      </c>
      <c r="C41" s="437">
        <f>AVERAGE(C30:C39)</f>
        <v>865.71399999999994</v>
      </c>
      <c r="D41" s="436">
        <f>AVERAGE(D30:D39)</f>
        <v>99.6</v>
      </c>
    </row>
    <row r="42" spans="1:7" ht="18.75" customHeight="1" x14ac:dyDescent="0.3">
      <c r="A42" s="431"/>
      <c r="B42" s="435" t="s">
        <v>77</v>
      </c>
      <c r="C42" s="434">
        <f>STDEV(C30:C39)/C41</f>
        <v>1.0048947953950274E-2</v>
      </c>
      <c r="D42" s="434">
        <f>STDEV(D30:D39)/D41</f>
        <v>1.0048947953950293E-2</v>
      </c>
    </row>
    <row r="43" spans="1:7" ht="19.5" customHeight="1" thickBot="1" x14ac:dyDescent="0.35">
      <c r="A43" s="431"/>
      <c r="B43" s="433" t="s">
        <v>20</v>
      </c>
      <c r="C43" s="432">
        <f>COUNT(C30:C39)</f>
        <v>10</v>
      </c>
      <c r="D43" s="432">
        <f>COUNT(D30:D39)</f>
        <v>10</v>
      </c>
    </row>
    <row r="44" spans="1:7" ht="18.75" customHeight="1" x14ac:dyDescent="0.3">
      <c r="A44" s="431"/>
      <c r="B44" s="420"/>
      <c r="C44" s="420"/>
      <c r="D44" s="430"/>
      <c r="E44" s="429"/>
      <c r="F44" s="420"/>
      <c r="G44" s="428"/>
    </row>
    <row r="45" spans="1:7" ht="18.75" customHeight="1" x14ac:dyDescent="0.3">
      <c r="A45" s="420"/>
      <c r="B45" s="420"/>
      <c r="C45" s="420"/>
      <c r="D45" s="420"/>
      <c r="E45" s="420"/>
      <c r="F45" s="420"/>
      <c r="G45" s="420"/>
    </row>
    <row r="46" spans="1:7" ht="19.5" customHeight="1" thickBot="1" x14ac:dyDescent="0.35">
      <c r="A46" s="427"/>
      <c r="B46" s="427"/>
      <c r="C46" s="426"/>
      <c r="D46" s="426"/>
      <c r="E46" s="426"/>
      <c r="F46" s="426"/>
      <c r="G46" s="426"/>
    </row>
    <row r="47" spans="1:7" ht="18.75" customHeight="1" x14ac:dyDescent="0.3">
      <c r="A47" s="420"/>
      <c r="B47" s="476" t="s">
        <v>26</v>
      </c>
      <c r="C47" s="476"/>
      <c r="D47" s="420"/>
      <c r="E47" s="424" t="s">
        <v>27</v>
      </c>
      <c r="F47" s="425"/>
      <c r="G47" s="424" t="s">
        <v>28</v>
      </c>
    </row>
    <row r="48" spans="1:7" ht="60" customHeight="1" x14ac:dyDescent="0.3">
      <c r="A48" s="422" t="s">
        <v>29</v>
      </c>
      <c r="B48" s="423"/>
      <c r="C48" s="423"/>
      <c r="D48" s="420"/>
      <c r="E48" s="423"/>
      <c r="F48" s="420"/>
      <c r="G48" s="423"/>
    </row>
    <row r="49" spans="1:7" ht="60" customHeight="1" x14ac:dyDescent="0.3">
      <c r="A49" s="422" t="s">
        <v>30</v>
      </c>
      <c r="B49" s="421"/>
      <c r="C49" s="421"/>
      <c r="D49" s="420"/>
      <c r="E49" s="421"/>
      <c r="F49" s="420"/>
      <c r="G49" s="419"/>
    </row>
    <row r="250" spans="1:1" x14ac:dyDescent="0.2">
      <c r="A250" s="418">
        <v>0</v>
      </c>
    </row>
  </sheetData>
  <sheetProtection password="F258" sheet="1" objects="1" scenarios="1" formatCells="0" formatColumns="0"/>
  <mergeCells count="8">
    <mergeCell ref="A1:G7"/>
    <mergeCell ref="A8:G14"/>
    <mergeCell ref="B47:C47"/>
    <mergeCell ref="F30:G30"/>
    <mergeCell ref="A16:G16"/>
    <mergeCell ref="B18:C18"/>
    <mergeCell ref="B20:C20"/>
    <mergeCell ref="D27:G27"/>
  </mergeCells>
  <pageMargins left="0.7" right="0.7" top="0.75" bottom="0.75" header="0.3" footer="0.3"/>
  <pageSetup scale="34" orientation="portrait" r:id="rId1"/>
  <headerFooter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0" workbookViewId="0">
      <selection activeCell="B50" sqref="B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85" t="s">
        <v>0</v>
      </c>
      <c r="B15" s="485"/>
      <c r="C15" s="485"/>
      <c r="D15" s="485"/>
      <c r="E15" s="48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417">
        <v>42572.346319444441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32531585</v>
      </c>
      <c r="C24" s="18">
        <v>5860.54</v>
      </c>
      <c r="D24" s="19">
        <v>1.05</v>
      </c>
      <c r="E24" s="20">
        <v>3.98</v>
      </c>
    </row>
    <row r="25" spans="1:6" ht="16.5" customHeight="1" x14ac:dyDescent="0.3">
      <c r="A25" s="17">
        <v>2</v>
      </c>
      <c r="B25" s="18">
        <v>32585868</v>
      </c>
      <c r="C25" s="18">
        <v>5827.73</v>
      </c>
      <c r="D25" s="19">
        <v>1.05</v>
      </c>
      <c r="E25" s="19">
        <v>3.98</v>
      </c>
    </row>
    <row r="26" spans="1:6" ht="16.5" customHeight="1" x14ac:dyDescent="0.3">
      <c r="A26" s="17">
        <v>3</v>
      </c>
      <c r="B26" s="18">
        <v>32711294</v>
      </c>
      <c r="C26" s="18">
        <v>5810.17</v>
      </c>
      <c r="D26" s="19">
        <v>1.04</v>
      </c>
      <c r="E26" s="19">
        <v>3.99</v>
      </c>
    </row>
    <row r="27" spans="1:6" ht="16.5" customHeight="1" x14ac:dyDescent="0.3">
      <c r="A27" s="17">
        <v>4</v>
      </c>
      <c r="B27" s="18">
        <v>32571130</v>
      </c>
      <c r="C27" s="18">
        <v>5815.19</v>
      </c>
      <c r="D27" s="19">
        <v>1.03</v>
      </c>
      <c r="E27" s="19">
        <v>3.99</v>
      </c>
    </row>
    <row r="28" spans="1:6" ht="16.5" customHeight="1" x14ac:dyDescent="0.3">
      <c r="A28" s="17">
        <v>5</v>
      </c>
      <c r="B28" s="18">
        <v>32726143</v>
      </c>
      <c r="C28" s="18">
        <v>5790.18</v>
      </c>
      <c r="D28" s="19">
        <v>1.02</v>
      </c>
      <c r="E28" s="19">
        <v>3.99</v>
      </c>
    </row>
    <row r="29" spans="1:6" ht="16.5" customHeight="1" x14ac:dyDescent="0.3">
      <c r="A29" s="17">
        <v>6</v>
      </c>
      <c r="B29" s="21">
        <v>32657922</v>
      </c>
      <c r="C29" s="21">
        <v>5742.66</v>
      </c>
      <c r="D29" s="22">
        <v>1.04</v>
      </c>
      <c r="E29" s="22">
        <v>3.99</v>
      </c>
    </row>
    <row r="30" spans="1:6" ht="16.5" customHeight="1" x14ac:dyDescent="0.3">
      <c r="A30" s="23" t="s">
        <v>18</v>
      </c>
      <c r="B30" s="24">
        <f>AVERAGE(B24:B29)</f>
        <v>32630657</v>
      </c>
      <c r="C30" s="25">
        <f>AVERAGE(C24:C29)</f>
        <v>5807.7449999999999</v>
      </c>
      <c r="D30" s="26">
        <f>AVERAGE(D24:D29)</f>
        <v>1.0383333333333333</v>
      </c>
      <c r="E30" s="26">
        <f>AVERAGE(E24:E29)</f>
        <v>3.9866666666666668</v>
      </c>
    </row>
    <row r="31" spans="1:6" ht="16.5" customHeight="1" x14ac:dyDescent="0.3">
      <c r="A31" s="27" t="s">
        <v>19</v>
      </c>
      <c r="B31" s="28">
        <f>(STDEV(B24:B29)/B30)</f>
        <v>2.4412426563279583E-3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38379872</v>
      </c>
      <c r="C45" s="18">
        <v>5043.43</v>
      </c>
      <c r="D45" s="19">
        <v>0.98</v>
      </c>
      <c r="E45" s="20">
        <v>4</v>
      </c>
    </row>
    <row r="46" spans="1:6" ht="16.5" customHeight="1" x14ac:dyDescent="0.3">
      <c r="A46" s="17">
        <v>2</v>
      </c>
      <c r="B46" s="18">
        <v>38562740</v>
      </c>
      <c r="C46" s="18">
        <v>5002.84</v>
      </c>
      <c r="D46" s="19">
        <v>1.01</v>
      </c>
      <c r="E46" s="19">
        <v>3.99</v>
      </c>
    </row>
    <row r="47" spans="1:6" ht="16.5" customHeight="1" x14ac:dyDescent="0.3">
      <c r="A47" s="17">
        <v>3</v>
      </c>
      <c r="B47" s="18">
        <v>38507776</v>
      </c>
      <c r="C47" s="18">
        <v>4951.29</v>
      </c>
      <c r="D47" s="19">
        <v>0.99</v>
      </c>
      <c r="E47" s="19">
        <v>4</v>
      </c>
    </row>
    <row r="48" spans="1:6" ht="16.5" customHeight="1" x14ac:dyDescent="0.3">
      <c r="A48" s="17">
        <v>4</v>
      </c>
      <c r="B48" s="18">
        <v>38441372</v>
      </c>
      <c r="C48" s="18">
        <v>4884.59</v>
      </c>
      <c r="D48" s="19">
        <v>1.01</v>
      </c>
      <c r="E48" s="19">
        <v>3.99</v>
      </c>
    </row>
    <row r="49" spans="1:7" ht="16.5" customHeight="1" x14ac:dyDescent="0.3">
      <c r="A49" s="17">
        <v>5</v>
      </c>
      <c r="B49" s="18">
        <v>38379207</v>
      </c>
      <c r="C49" s="18">
        <v>4847.33</v>
      </c>
      <c r="D49" s="19">
        <v>0.99</v>
      </c>
      <c r="E49" s="19">
        <v>3.99</v>
      </c>
    </row>
    <row r="50" spans="1:7" ht="16.5" customHeight="1" x14ac:dyDescent="0.3">
      <c r="A50" s="17">
        <v>6</v>
      </c>
      <c r="B50" s="21">
        <v>38461622</v>
      </c>
      <c r="C50" s="21">
        <v>4815.7299999999996</v>
      </c>
      <c r="D50" s="22">
        <v>0.99</v>
      </c>
      <c r="E50" s="22">
        <v>4</v>
      </c>
    </row>
    <row r="51" spans="1:7" ht="16.5" customHeight="1" x14ac:dyDescent="0.3">
      <c r="A51" s="23" t="s">
        <v>18</v>
      </c>
      <c r="B51" s="24">
        <f>AVERAGE(B45:B50)</f>
        <v>38455431.5</v>
      </c>
      <c r="C51" s="25">
        <f>AVERAGE(C45:C50)</f>
        <v>4924.2016666666668</v>
      </c>
      <c r="D51" s="26">
        <f>AVERAGE(D45:D50)</f>
        <v>0.99500000000000011</v>
      </c>
      <c r="E51" s="26">
        <f>AVERAGE(E45:E50)</f>
        <v>3.9949999999999997</v>
      </c>
    </row>
    <row r="52" spans="1:7" ht="16.5" customHeight="1" x14ac:dyDescent="0.3">
      <c r="A52" s="27" t="s">
        <v>19</v>
      </c>
      <c r="B52" s="28">
        <f>(STDEV(B45:B50)/B51)</f>
        <v>1.8755617542448319E-3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86" t="s">
        <v>26</v>
      </c>
      <c r="C59" s="48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4" zoomScale="50" zoomScaleNormal="40" zoomScalePageLayoutView="50" workbookViewId="0">
      <selection activeCell="C85" sqref="C85:H8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5" t="s">
        <v>31</v>
      </c>
      <c r="B1" s="515"/>
      <c r="C1" s="515"/>
      <c r="D1" s="515"/>
      <c r="E1" s="515"/>
      <c r="F1" s="515"/>
      <c r="G1" s="515"/>
      <c r="H1" s="515"/>
      <c r="I1" s="515"/>
    </row>
    <row r="2" spans="1:9" ht="18.75" customHeight="1" x14ac:dyDescent="0.25">
      <c r="A2" s="515"/>
      <c r="B2" s="515"/>
      <c r="C2" s="515"/>
      <c r="D2" s="515"/>
      <c r="E2" s="515"/>
      <c r="F2" s="515"/>
      <c r="G2" s="515"/>
      <c r="H2" s="515"/>
      <c r="I2" s="515"/>
    </row>
    <row r="3" spans="1:9" ht="18.75" customHeight="1" x14ac:dyDescent="0.25">
      <c r="A3" s="515"/>
      <c r="B3" s="515"/>
      <c r="C3" s="515"/>
      <c r="D3" s="515"/>
      <c r="E3" s="515"/>
      <c r="F3" s="515"/>
      <c r="G3" s="515"/>
      <c r="H3" s="515"/>
      <c r="I3" s="515"/>
    </row>
    <row r="4" spans="1:9" ht="18.75" customHeight="1" x14ac:dyDescent="0.25">
      <c r="A4" s="515"/>
      <c r="B4" s="515"/>
      <c r="C4" s="515"/>
      <c r="D4" s="515"/>
      <c r="E4" s="515"/>
      <c r="F4" s="515"/>
      <c r="G4" s="515"/>
      <c r="H4" s="515"/>
      <c r="I4" s="515"/>
    </row>
    <row r="5" spans="1:9" ht="18.75" customHeight="1" x14ac:dyDescent="0.25">
      <c r="A5" s="515"/>
      <c r="B5" s="515"/>
      <c r="C5" s="515"/>
      <c r="D5" s="515"/>
      <c r="E5" s="515"/>
      <c r="F5" s="515"/>
      <c r="G5" s="515"/>
      <c r="H5" s="515"/>
      <c r="I5" s="515"/>
    </row>
    <row r="6" spans="1:9" ht="18.75" customHeight="1" x14ac:dyDescent="0.25">
      <c r="A6" s="515"/>
      <c r="B6" s="515"/>
      <c r="C6" s="515"/>
      <c r="D6" s="515"/>
      <c r="E6" s="515"/>
      <c r="F6" s="515"/>
      <c r="G6" s="515"/>
      <c r="H6" s="515"/>
      <c r="I6" s="515"/>
    </row>
    <row r="7" spans="1:9" ht="18.75" customHeight="1" x14ac:dyDescent="0.25">
      <c r="A7" s="515"/>
      <c r="B7" s="515"/>
      <c r="C7" s="515"/>
      <c r="D7" s="515"/>
      <c r="E7" s="515"/>
      <c r="F7" s="515"/>
      <c r="G7" s="515"/>
      <c r="H7" s="515"/>
      <c r="I7" s="515"/>
    </row>
    <row r="8" spans="1:9" x14ac:dyDescent="0.25">
      <c r="A8" s="516" t="s">
        <v>32</v>
      </c>
      <c r="B8" s="516"/>
      <c r="C8" s="516"/>
      <c r="D8" s="516"/>
      <c r="E8" s="516"/>
      <c r="F8" s="516"/>
      <c r="G8" s="516"/>
      <c r="H8" s="516"/>
      <c r="I8" s="516"/>
    </row>
    <row r="9" spans="1:9" x14ac:dyDescent="0.25">
      <c r="A9" s="516"/>
      <c r="B9" s="516"/>
      <c r="C9" s="516"/>
      <c r="D9" s="516"/>
      <c r="E9" s="516"/>
      <c r="F9" s="516"/>
      <c r="G9" s="516"/>
      <c r="H9" s="516"/>
      <c r="I9" s="516"/>
    </row>
    <row r="10" spans="1:9" x14ac:dyDescent="0.25">
      <c r="A10" s="516"/>
      <c r="B10" s="516"/>
      <c r="C10" s="516"/>
      <c r="D10" s="516"/>
      <c r="E10" s="516"/>
      <c r="F10" s="516"/>
      <c r="G10" s="516"/>
      <c r="H10" s="516"/>
      <c r="I10" s="516"/>
    </row>
    <row r="11" spans="1:9" x14ac:dyDescent="0.25">
      <c r="A11" s="516"/>
      <c r="B11" s="516"/>
      <c r="C11" s="516"/>
      <c r="D11" s="516"/>
      <c r="E11" s="516"/>
      <c r="F11" s="516"/>
      <c r="G11" s="516"/>
      <c r="H11" s="516"/>
      <c r="I11" s="516"/>
    </row>
    <row r="12" spans="1:9" x14ac:dyDescent="0.25">
      <c r="A12" s="516"/>
      <c r="B12" s="516"/>
      <c r="C12" s="516"/>
      <c r="D12" s="516"/>
      <c r="E12" s="516"/>
      <c r="F12" s="516"/>
      <c r="G12" s="516"/>
      <c r="H12" s="516"/>
      <c r="I12" s="516"/>
    </row>
    <row r="13" spans="1:9" x14ac:dyDescent="0.25">
      <c r="A13" s="516"/>
      <c r="B13" s="516"/>
      <c r="C13" s="516"/>
      <c r="D13" s="516"/>
      <c r="E13" s="516"/>
      <c r="F13" s="516"/>
      <c r="G13" s="516"/>
      <c r="H13" s="516"/>
      <c r="I13" s="516"/>
    </row>
    <row r="14" spans="1:9" x14ac:dyDescent="0.25">
      <c r="A14" s="516"/>
      <c r="B14" s="516"/>
      <c r="C14" s="516"/>
      <c r="D14" s="516"/>
      <c r="E14" s="516"/>
      <c r="F14" s="516"/>
      <c r="G14" s="516"/>
      <c r="H14" s="516"/>
      <c r="I14" s="516"/>
    </row>
    <row r="15" spans="1:9" ht="19.5" customHeight="1" x14ac:dyDescent="0.3">
      <c r="A15" s="52"/>
    </row>
    <row r="16" spans="1:9" ht="19.5" customHeight="1" x14ac:dyDescent="0.3">
      <c r="A16" s="488" t="s">
        <v>33</v>
      </c>
      <c r="B16" s="489"/>
      <c r="C16" s="489"/>
      <c r="D16" s="489"/>
      <c r="E16" s="489"/>
      <c r="F16" s="489"/>
      <c r="G16" s="489"/>
      <c r="H16" s="490"/>
    </row>
    <row r="17" spans="1:14" ht="20.25" customHeight="1" x14ac:dyDescent="0.25">
      <c r="A17" s="491" t="s">
        <v>34</v>
      </c>
      <c r="B17" s="491"/>
      <c r="C17" s="491"/>
      <c r="D17" s="491"/>
      <c r="E17" s="491"/>
      <c r="F17" s="491"/>
      <c r="G17" s="491"/>
      <c r="H17" s="491"/>
    </row>
    <row r="18" spans="1:14" ht="26.25" customHeight="1" x14ac:dyDescent="0.4">
      <c r="A18" s="54" t="s">
        <v>35</v>
      </c>
      <c r="B18" s="487" t="s">
        <v>5</v>
      </c>
      <c r="C18" s="487"/>
      <c r="D18" s="220"/>
      <c r="E18" s="55"/>
      <c r="F18" s="56"/>
      <c r="G18" s="56"/>
      <c r="H18" s="56"/>
    </row>
    <row r="19" spans="1:14" ht="26.25" customHeight="1" x14ac:dyDescent="0.4">
      <c r="A19" s="54" t="s">
        <v>36</v>
      </c>
      <c r="B19" s="57" t="s">
        <v>7</v>
      </c>
      <c r="C19" s="233">
        <v>29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37</v>
      </c>
      <c r="B20" s="492" t="s">
        <v>9</v>
      </c>
      <c r="C20" s="492"/>
      <c r="D20" s="56"/>
      <c r="E20" s="56"/>
      <c r="F20" s="56"/>
      <c r="G20" s="56"/>
      <c r="H20" s="56"/>
    </row>
    <row r="21" spans="1:14" ht="26.25" customHeight="1" x14ac:dyDescent="0.4">
      <c r="A21" s="54" t="s">
        <v>38</v>
      </c>
      <c r="B21" s="492" t="s">
        <v>11</v>
      </c>
      <c r="C21" s="492"/>
      <c r="D21" s="492"/>
      <c r="E21" s="492"/>
      <c r="F21" s="492"/>
      <c r="G21" s="492"/>
      <c r="H21" s="492"/>
      <c r="I21" s="58"/>
    </row>
    <row r="22" spans="1:14" ht="26.25" customHeight="1" x14ac:dyDescent="0.4">
      <c r="A22" s="54" t="s">
        <v>39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40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487" t="s">
        <v>144</v>
      </c>
      <c r="C26" s="487"/>
    </row>
    <row r="27" spans="1:14" ht="26.25" customHeight="1" x14ac:dyDescent="0.4">
      <c r="A27" s="63" t="s">
        <v>41</v>
      </c>
      <c r="B27" s="493" t="s">
        <v>143</v>
      </c>
      <c r="C27" s="493"/>
    </row>
    <row r="28" spans="1:14" ht="27" customHeight="1" x14ac:dyDescent="0.4">
      <c r="A28" s="63" t="s">
        <v>6</v>
      </c>
      <c r="B28" s="64">
        <v>99.7</v>
      </c>
    </row>
    <row r="29" spans="1:14" s="14" customFormat="1" ht="27" customHeight="1" x14ac:dyDescent="0.4">
      <c r="A29" s="63" t="s">
        <v>42</v>
      </c>
      <c r="B29" s="65">
        <v>0</v>
      </c>
      <c r="C29" s="494" t="s">
        <v>43</v>
      </c>
      <c r="D29" s="495"/>
      <c r="E29" s="495"/>
      <c r="F29" s="495"/>
      <c r="G29" s="496"/>
      <c r="I29" s="66"/>
      <c r="J29" s="66"/>
      <c r="K29" s="66"/>
      <c r="L29" s="66"/>
    </row>
    <row r="30" spans="1:14" s="14" customFormat="1" ht="19.5" customHeight="1" x14ac:dyDescent="0.3">
      <c r="A30" s="63" t="s">
        <v>44</v>
      </c>
      <c r="B30" s="67">
        <f>B28-B29</f>
        <v>99.7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45</v>
      </c>
      <c r="B31" s="70">
        <v>1</v>
      </c>
      <c r="C31" s="497" t="s">
        <v>46</v>
      </c>
      <c r="D31" s="498"/>
      <c r="E31" s="498"/>
      <c r="F31" s="498"/>
      <c r="G31" s="498"/>
      <c r="H31" s="499"/>
      <c r="I31" s="66"/>
      <c r="J31" s="66"/>
      <c r="K31" s="66"/>
      <c r="L31" s="66"/>
    </row>
    <row r="32" spans="1:14" s="14" customFormat="1" ht="27" customHeight="1" x14ac:dyDescent="0.4">
      <c r="A32" s="63" t="s">
        <v>47</v>
      </c>
      <c r="B32" s="70">
        <v>1</v>
      </c>
      <c r="C32" s="497" t="s">
        <v>48</v>
      </c>
      <c r="D32" s="498"/>
      <c r="E32" s="498"/>
      <c r="F32" s="498"/>
      <c r="G32" s="498"/>
      <c r="H32" s="499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49</v>
      </c>
      <c r="B34" s="75">
        <f>B31/B32</f>
        <v>1</v>
      </c>
      <c r="C34" s="53" t="s">
        <v>50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51</v>
      </c>
      <c r="B36" s="77">
        <v>25</v>
      </c>
      <c r="C36" s="53"/>
      <c r="D36" s="500" t="s">
        <v>52</v>
      </c>
      <c r="E36" s="501"/>
      <c r="F36" s="500" t="s">
        <v>53</v>
      </c>
      <c r="G36" s="502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54</v>
      </c>
      <c r="B37" s="79">
        <v>5</v>
      </c>
      <c r="C37" s="80" t="s">
        <v>55</v>
      </c>
      <c r="D37" s="81" t="s">
        <v>56</v>
      </c>
      <c r="E37" s="82" t="s">
        <v>57</v>
      </c>
      <c r="F37" s="81" t="s">
        <v>56</v>
      </c>
      <c r="G37" s="83" t="s">
        <v>57</v>
      </c>
      <c r="I37" s="84" t="s">
        <v>58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59</v>
      </c>
      <c r="B38" s="79">
        <v>50</v>
      </c>
      <c r="C38" s="85">
        <v>1</v>
      </c>
      <c r="D38" s="264">
        <v>32421501</v>
      </c>
      <c r="E38" s="87">
        <f>IF(ISBLANK(D38),"-",$D$48/$D$45*D38)</f>
        <v>30563024.600116137</v>
      </c>
      <c r="F38" s="264">
        <v>30260147</v>
      </c>
      <c r="G38" s="88">
        <f>IF(ISBLANK(F38),"-",$D$48/$F$45*F38)</f>
        <v>31659805.912870735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60</v>
      </c>
      <c r="B39" s="79">
        <v>1</v>
      </c>
      <c r="C39" s="90">
        <v>2</v>
      </c>
      <c r="D39" s="268">
        <v>32685543</v>
      </c>
      <c r="E39" s="92">
        <f>IF(ISBLANK(D39),"-",$D$48/$D$45*D39)</f>
        <v>30811931.094033979</v>
      </c>
      <c r="F39" s="268">
        <v>30296781</v>
      </c>
      <c r="G39" s="93">
        <f>IF(ISBLANK(F39),"-",$D$48/$F$45*F39)</f>
        <v>31698134.389259569</v>
      </c>
      <c r="I39" s="504">
        <f>ABS((F43/D43*D42)-F42)/D42</f>
        <v>2.7080161094759123E-2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61</v>
      </c>
      <c r="B40" s="79">
        <v>1</v>
      </c>
      <c r="C40" s="90">
        <v>3</v>
      </c>
      <c r="D40" s="268">
        <v>32675587</v>
      </c>
      <c r="E40" s="92">
        <f>IF(ISBLANK(D40),"-",$D$48/$D$45*D40)</f>
        <v>30802545.795280576</v>
      </c>
      <c r="F40" s="268">
        <v>30193437</v>
      </c>
      <c r="G40" s="93">
        <f>IF(ISBLANK(F40),"-",$D$48/$F$45*F40)</f>
        <v>31590010.295141332</v>
      </c>
      <c r="I40" s="504"/>
      <c r="L40" s="71"/>
      <c r="M40" s="71"/>
      <c r="N40" s="94"/>
    </row>
    <row r="41" spans="1:14" ht="27" customHeight="1" x14ac:dyDescent="0.4">
      <c r="A41" s="78" t="s">
        <v>62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63</v>
      </c>
      <c r="B42" s="79">
        <v>1</v>
      </c>
      <c r="C42" s="100" t="s">
        <v>64</v>
      </c>
      <c r="D42" s="101">
        <f>AVERAGE(D38:D41)</f>
        <v>32594210.333333332</v>
      </c>
      <c r="E42" s="102">
        <f>AVERAGE(E38:E41)</f>
        <v>30725833.829810232</v>
      </c>
      <c r="F42" s="101">
        <f>AVERAGE(F38:F41)</f>
        <v>30250121.666666668</v>
      </c>
      <c r="G42" s="103">
        <f>AVERAGE(G38:G41)</f>
        <v>31649316.865757212</v>
      </c>
      <c r="H42" s="104"/>
    </row>
    <row r="43" spans="1:14" ht="26.25" customHeight="1" x14ac:dyDescent="0.4">
      <c r="A43" s="78" t="s">
        <v>65</v>
      </c>
      <c r="B43" s="79">
        <v>1</v>
      </c>
      <c r="C43" s="105" t="s">
        <v>66</v>
      </c>
      <c r="D43" s="106">
        <v>15.96</v>
      </c>
      <c r="E43" s="94"/>
      <c r="F43" s="106">
        <v>14.38</v>
      </c>
      <c r="H43" s="104"/>
    </row>
    <row r="44" spans="1:14" ht="26.25" customHeight="1" x14ac:dyDescent="0.4">
      <c r="A44" s="78" t="s">
        <v>67</v>
      </c>
      <c r="B44" s="79">
        <v>1</v>
      </c>
      <c r="C44" s="107" t="s">
        <v>68</v>
      </c>
      <c r="D44" s="108">
        <f>D43*$B$34</f>
        <v>15.96</v>
      </c>
      <c r="E44" s="109"/>
      <c r="F44" s="108">
        <f>F43*$B$34</f>
        <v>14.38</v>
      </c>
      <c r="H44" s="104"/>
    </row>
    <row r="45" spans="1:14" ht="19.5" customHeight="1" x14ac:dyDescent="0.3">
      <c r="A45" s="78" t="s">
        <v>69</v>
      </c>
      <c r="B45" s="110">
        <f>(B44/B43)*(B42/B41)*(B40/B39)*(B38/B37)*B36</f>
        <v>250</v>
      </c>
      <c r="C45" s="107" t="s">
        <v>70</v>
      </c>
      <c r="D45" s="111">
        <f>D44*$B$30/100</f>
        <v>15.912120000000002</v>
      </c>
      <c r="E45" s="112"/>
      <c r="F45" s="111">
        <f>F44*$B$30/100</f>
        <v>14.336860000000001</v>
      </c>
      <c r="H45" s="104"/>
    </row>
    <row r="46" spans="1:14" ht="19.5" customHeight="1" x14ac:dyDescent="0.3">
      <c r="A46" s="505" t="s">
        <v>71</v>
      </c>
      <c r="B46" s="506"/>
      <c r="C46" s="107" t="s">
        <v>72</v>
      </c>
      <c r="D46" s="113">
        <f>D45/$B$45</f>
        <v>6.3648480000000007E-2</v>
      </c>
      <c r="E46" s="114"/>
      <c r="F46" s="115">
        <f>F45/$B$45</f>
        <v>5.7347440000000006E-2</v>
      </c>
      <c r="H46" s="104"/>
    </row>
    <row r="47" spans="1:14" ht="27" customHeight="1" x14ac:dyDescent="0.4">
      <c r="A47" s="507"/>
      <c r="B47" s="508"/>
      <c r="C47" s="116" t="s">
        <v>73</v>
      </c>
      <c r="D47" s="117">
        <v>0.06</v>
      </c>
      <c r="E47" s="118"/>
      <c r="F47" s="114"/>
      <c r="H47" s="104"/>
    </row>
    <row r="48" spans="1:14" ht="18.75" x14ac:dyDescent="0.3">
      <c r="C48" s="119" t="s">
        <v>74</v>
      </c>
      <c r="D48" s="111">
        <f>D47*$B$45</f>
        <v>15</v>
      </c>
      <c r="F48" s="120"/>
      <c r="H48" s="104"/>
    </row>
    <row r="49" spans="1:12" ht="19.5" customHeight="1" x14ac:dyDescent="0.3">
      <c r="C49" s="121" t="s">
        <v>75</v>
      </c>
      <c r="D49" s="122">
        <f>D48/B34</f>
        <v>15</v>
      </c>
      <c r="F49" s="120"/>
      <c r="H49" s="104"/>
    </row>
    <row r="50" spans="1:12" ht="18.75" x14ac:dyDescent="0.3">
      <c r="C50" s="76" t="s">
        <v>76</v>
      </c>
      <c r="D50" s="123">
        <f>AVERAGE(E38:E41,G38:G41)</f>
        <v>31187575.347783726</v>
      </c>
      <c r="F50" s="124"/>
      <c r="H50" s="104"/>
    </row>
    <row r="51" spans="1:12" ht="18.75" x14ac:dyDescent="0.3">
      <c r="C51" s="78" t="s">
        <v>77</v>
      </c>
      <c r="D51" s="125">
        <f>STDEV(E38:E41,G38:G41)/D50</f>
        <v>1.6506267691877876E-2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78</v>
      </c>
    </row>
    <row r="55" spans="1:12" ht="18.75" x14ac:dyDescent="0.3">
      <c r="A55" s="53" t="s">
        <v>79</v>
      </c>
      <c r="B55" s="130" t="str">
        <f>B21</f>
        <v>Each tablet contains Linezolid 600 mg</v>
      </c>
    </row>
    <row r="56" spans="1:12" ht="26.25" customHeight="1" x14ac:dyDescent="0.4">
      <c r="A56" s="131" t="s">
        <v>80</v>
      </c>
      <c r="B56" s="132">
        <v>600</v>
      </c>
      <c r="C56" s="53" t="str">
        <f>B20</f>
        <v>Linezolid 600 mg</v>
      </c>
      <c r="H56" s="133"/>
    </row>
    <row r="57" spans="1:12" ht="18.75" x14ac:dyDescent="0.3">
      <c r="A57" s="130" t="s">
        <v>81</v>
      </c>
      <c r="B57" s="221">
        <f>865.255</f>
        <v>865.255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82</v>
      </c>
      <c r="B59" s="77">
        <v>100</v>
      </c>
      <c r="C59" s="53"/>
      <c r="D59" s="134" t="s">
        <v>83</v>
      </c>
      <c r="E59" s="135" t="s">
        <v>55</v>
      </c>
      <c r="F59" s="135" t="s">
        <v>56</v>
      </c>
      <c r="G59" s="135" t="s">
        <v>84</v>
      </c>
      <c r="H59" s="80" t="s">
        <v>85</v>
      </c>
      <c r="L59" s="66"/>
    </row>
    <row r="60" spans="1:12" s="14" customFormat="1" ht="26.25" customHeight="1" x14ac:dyDescent="0.4">
      <c r="A60" s="78" t="s">
        <v>86</v>
      </c>
      <c r="B60" s="79">
        <v>5</v>
      </c>
      <c r="C60" s="509" t="s">
        <v>87</v>
      </c>
      <c r="D60" s="512">
        <v>176.09</v>
      </c>
      <c r="E60" s="136">
        <v>1</v>
      </c>
      <c r="F60" s="137">
        <v>31755287</v>
      </c>
      <c r="G60" s="222">
        <f>IF(ISBLANK(F60),"-",(F60/$D$50*$D$47*$B$68)*($B$57/$D$60))</f>
        <v>600.37845678360577</v>
      </c>
      <c r="H60" s="138">
        <f t="shared" ref="H60:H71" si="0">IF(ISBLANK(F60),"-",G60/$B$56)</f>
        <v>1.0006307613060097</v>
      </c>
      <c r="L60" s="66"/>
    </row>
    <row r="61" spans="1:12" s="14" customFormat="1" ht="26.25" customHeight="1" x14ac:dyDescent="0.4">
      <c r="A61" s="78" t="s">
        <v>88</v>
      </c>
      <c r="B61" s="79">
        <v>100</v>
      </c>
      <c r="C61" s="510"/>
      <c r="D61" s="513"/>
      <c r="E61" s="139">
        <v>2</v>
      </c>
      <c r="F61" s="91">
        <v>31762280</v>
      </c>
      <c r="G61" s="223">
        <f>IF(ISBLANK(F61),"-",(F61/$D$50*$D$47*$B$68)*($B$57/$D$60))</f>
        <v>600.5106693045725</v>
      </c>
      <c r="H61" s="140">
        <f t="shared" si="0"/>
        <v>1.0008511155076207</v>
      </c>
      <c r="L61" s="66"/>
    </row>
    <row r="62" spans="1:12" s="14" customFormat="1" ht="26.25" customHeight="1" x14ac:dyDescent="0.4">
      <c r="A62" s="78" t="s">
        <v>89</v>
      </c>
      <c r="B62" s="79">
        <v>1</v>
      </c>
      <c r="C62" s="510"/>
      <c r="D62" s="513"/>
      <c r="E62" s="139">
        <v>3</v>
      </c>
      <c r="F62" s="141">
        <v>31687724</v>
      </c>
      <c r="G62" s="223">
        <f>IF(ISBLANK(F62),"-",(F62/$D$50*$D$47*$B$68)*($B$57/$D$60))</f>
        <v>599.10108304500056</v>
      </c>
      <c r="H62" s="140">
        <f t="shared" si="0"/>
        <v>0.99850180507500097</v>
      </c>
      <c r="L62" s="66"/>
    </row>
    <row r="63" spans="1:12" ht="27" customHeight="1" x14ac:dyDescent="0.4">
      <c r="A63" s="78" t="s">
        <v>90</v>
      </c>
      <c r="B63" s="79">
        <v>1</v>
      </c>
      <c r="C63" s="511"/>
      <c r="D63" s="514"/>
      <c r="E63" s="142">
        <v>4</v>
      </c>
      <c r="F63" s="143"/>
      <c r="G63" s="223" t="str">
        <f>IF(ISBLANK(F63),"-",(F63/$D$50*$D$47*$B$68)*($B$57/$D$60))</f>
        <v>-</v>
      </c>
      <c r="H63" s="140" t="str">
        <f t="shared" si="0"/>
        <v>-</v>
      </c>
    </row>
    <row r="64" spans="1:12" ht="26.25" customHeight="1" x14ac:dyDescent="0.4">
      <c r="A64" s="78" t="s">
        <v>91</v>
      </c>
      <c r="B64" s="79">
        <v>1</v>
      </c>
      <c r="C64" s="509" t="s">
        <v>92</v>
      </c>
      <c r="D64" s="512">
        <v>174.15</v>
      </c>
      <c r="E64" s="136">
        <v>1</v>
      </c>
      <c r="F64" s="137">
        <v>31228941</v>
      </c>
      <c r="G64" s="224">
        <f>IF(ISBLANK(F64),"-",(F64/$D$50*$D$47*$B$68)*($B$57/$D$64))</f>
        <v>597.00439710082105</v>
      </c>
      <c r="H64" s="144">
        <f t="shared" si="0"/>
        <v>0.99500732850136842</v>
      </c>
    </row>
    <row r="65" spans="1:8" ht="26.25" customHeight="1" x14ac:dyDescent="0.4">
      <c r="A65" s="78" t="s">
        <v>93</v>
      </c>
      <c r="B65" s="79">
        <v>1</v>
      </c>
      <c r="C65" s="510"/>
      <c r="D65" s="513"/>
      <c r="E65" s="139">
        <v>2</v>
      </c>
      <c r="F65" s="91">
        <v>32095057</v>
      </c>
      <c r="G65" s="225">
        <f>IF(ISBLANK(F65),"-",(F65/$D$50*$D$47*$B$68)*($B$57/$D$64))</f>
        <v>613.56195697450914</v>
      </c>
      <c r="H65" s="145">
        <f t="shared" si="0"/>
        <v>1.0226032616241818</v>
      </c>
    </row>
    <row r="66" spans="1:8" ht="26.25" customHeight="1" x14ac:dyDescent="0.4">
      <c r="A66" s="78" t="s">
        <v>94</v>
      </c>
      <c r="B66" s="79">
        <v>1</v>
      </c>
      <c r="C66" s="510"/>
      <c r="D66" s="513"/>
      <c r="E66" s="139">
        <v>3</v>
      </c>
      <c r="F66" s="91">
        <v>31386433</v>
      </c>
      <c r="G66" s="225">
        <f>IF(ISBLANK(F66),"-",(F66/$D$50*$D$47*$B$68)*($B$57/$D$64))</f>
        <v>600.01517535642051</v>
      </c>
      <c r="H66" s="145">
        <f t="shared" si="0"/>
        <v>1.0000252922607009</v>
      </c>
    </row>
    <row r="67" spans="1:8" ht="27" customHeight="1" x14ac:dyDescent="0.4">
      <c r="A67" s="78" t="s">
        <v>95</v>
      </c>
      <c r="B67" s="79">
        <v>1</v>
      </c>
      <c r="C67" s="511"/>
      <c r="D67" s="514"/>
      <c r="E67" s="142">
        <v>4</v>
      </c>
      <c r="F67" s="143"/>
      <c r="G67" s="226" t="str">
        <f>IF(ISBLANK(F67),"-",(F67/$D$50*$D$47*$B$68)*($B$57/$D$64))</f>
        <v>-</v>
      </c>
      <c r="H67" s="146" t="str">
        <f t="shared" si="0"/>
        <v>-</v>
      </c>
    </row>
    <row r="68" spans="1:8" ht="26.25" customHeight="1" x14ac:dyDescent="0.4">
      <c r="A68" s="78" t="s">
        <v>96</v>
      </c>
      <c r="B68" s="147">
        <f>(B67/B66)*(B65/B64)*(B63/B62)*(B61/B60)*B59</f>
        <v>2000</v>
      </c>
      <c r="C68" s="509" t="s">
        <v>97</v>
      </c>
      <c r="D68" s="512">
        <v>183.92</v>
      </c>
      <c r="E68" s="136">
        <v>1</v>
      </c>
      <c r="F68" s="137">
        <v>32516854</v>
      </c>
      <c r="G68" s="224">
        <f>IF(ISBLANK(F68),"-",(F68/$D$50*$D$47*$B$68)*($B$57/$D$68))</f>
        <v>588.60414244359242</v>
      </c>
      <c r="H68" s="140">
        <f t="shared" si="0"/>
        <v>0.98100690407265401</v>
      </c>
    </row>
    <row r="69" spans="1:8" ht="27" customHeight="1" x14ac:dyDescent="0.4">
      <c r="A69" s="126" t="s">
        <v>98</v>
      </c>
      <c r="B69" s="148">
        <f>(D47*B68)/B56*B57</f>
        <v>173.05100000000002</v>
      </c>
      <c r="C69" s="510"/>
      <c r="D69" s="513"/>
      <c r="E69" s="139">
        <v>2</v>
      </c>
      <c r="F69" s="91">
        <v>32497454</v>
      </c>
      <c r="G69" s="225">
        <f>IF(ISBLANK(F69),"-",(F69/$D$50*$D$47*$B$68)*($B$57/$D$68))</f>
        <v>588.2529731587839</v>
      </c>
      <c r="H69" s="140">
        <f t="shared" si="0"/>
        <v>0.98042162193130655</v>
      </c>
    </row>
    <row r="70" spans="1:8" ht="26.25" customHeight="1" x14ac:dyDescent="0.4">
      <c r="A70" s="522" t="s">
        <v>71</v>
      </c>
      <c r="B70" s="523"/>
      <c r="C70" s="510"/>
      <c r="D70" s="513"/>
      <c r="E70" s="139">
        <v>3</v>
      </c>
      <c r="F70" s="91">
        <v>32661628</v>
      </c>
      <c r="G70" s="225">
        <f>IF(ISBLANK(F70),"-",(F70/$D$50*$D$47*$B$68)*($B$57/$D$68))</f>
        <v>591.22477038374097</v>
      </c>
      <c r="H70" s="140">
        <f t="shared" si="0"/>
        <v>0.98537461730623499</v>
      </c>
    </row>
    <row r="71" spans="1:8" ht="27" customHeight="1" x14ac:dyDescent="0.4">
      <c r="A71" s="524"/>
      <c r="B71" s="525"/>
      <c r="C71" s="521"/>
      <c r="D71" s="514"/>
      <c r="E71" s="142">
        <v>4</v>
      </c>
      <c r="F71" s="143"/>
      <c r="G71" s="226" t="str">
        <f>IF(ISBLANK(F71),"-",(F71/$D$50*$D$47*$B$68)*($B$57/$D$68))</f>
        <v>-</v>
      </c>
      <c r="H71" s="149" t="str">
        <f t="shared" si="0"/>
        <v>-</v>
      </c>
    </row>
    <row r="72" spans="1:8" ht="26.25" customHeight="1" x14ac:dyDescent="0.4">
      <c r="A72" s="150"/>
      <c r="B72" s="150"/>
      <c r="C72" s="150"/>
      <c r="D72" s="150"/>
      <c r="E72" s="150"/>
      <c r="F72" s="152" t="s">
        <v>64</v>
      </c>
      <c r="G72" s="231">
        <f>AVERAGE(G60:G71)</f>
        <v>597.62818050567182</v>
      </c>
      <c r="H72" s="153">
        <f>AVERAGE(H60:H71)</f>
        <v>0.9960469675094531</v>
      </c>
    </row>
    <row r="73" spans="1:8" ht="26.25" customHeight="1" x14ac:dyDescent="0.4">
      <c r="C73" s="150"/>
      <c r="D73" s="150"/>
      <c r="E73" s="150"/>
      <c r="F73" s="154" t="s">
        <v>77</v>
      </c>
      <c r="G73" s="227">
        <f>STDEV(G60:G71)/G72</f>
        <v>1.3073372408400629E-2</v>
      </c>
      <c r="H73" s="227">
        <f>STDEV(H60:H71)/H72</f>
        <v>1.3073372408400596E-2</v>
      </c>
    </row>
    <row r="74" spans="1:8" ht="27" customHeight="1" x14ac:dyDescent="0.4">
      <c r="A74" s="150"/>
      <c r="B74" s="150"/>
      <c r="C74" s="151"/>
      <c r="D74" s="151"/>
      <c r="E74" s="155"/>
      <c r="F74" s="156" t="s">
        <v>20</v>
      </c>
      <c r="G74" s="157">
        <f>COUNT(G60:G71)</f>
        <v>9</v>
      </c>
      <c r="H74" s="157">
        <f>COUNT(H60:H71)</f>
        <v>9</v>
      </c>
    </row>
    <row r="76" spans="1:8" ht="26.25" customHeight="1" x14ac:dyDescent="0.4">
      <c r="A76" s="62" t="s">
        <v>99</v>
      </c>
      <c r="B76" s="158" t="s">
        <v>100</v>
      </c>
      <c r="C76" s="517" t="str">
        <f>B20</f>
        <v>Linezolid 600 mg</v>
      </c>
      <c r="D76" s="517"/>
      <c r="E76" s="159" t="s">
        <v>101</v>
      </c>
      <c r="F76" s="159"/>
      <c r="G76" s="160">
        <f>H72</f>
        <v>0.9960469675094531</v>
      </c>
      <c r="H76" s="161"/>
    </row>
    <row r="77" spans="1:8" ht="18.75" x14ac:dyDescent="0.3">
      <c r="A77" s="61" t="s">
        <v>102</v>
      </c>
      <c r="B77" s="61" t="s">
        <v>103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503" t="str">
        <f>B26</f>
        <v>LINEZOLID</v>
      </c>
      <c r="C79" s="503"/>
    </row>
    <row r="80" spans="1:8" ht="26.25" customHeight="1" x14ac:dyDescent="0.4">
      <c r="A80" s="63" t="s">
        <v>41</v>
      </c>
      <c r="B80" s="503" t="str">
        <f>B27</f>
        <v>WRS L30-1</v>
      </c>
      <c r="C80" s="503"/>
    </row>
    <row r="81" spans="1:12" ht="27" customHeight="1" x14ac:dyDescent="0.4">
      <c r="A81" s="63" t="s">
        <v>6</v>
      </c>
      <c r="B81" s="162">
        <f>B28</f>
        <v>99.7</v>
      </c>
    </row>
    <row r="82" spans="1:12" s="14" customFormat="1" ht="27" customHeight="1" x14ac:dyDescent="0.4">
      <c r="A82" s="63" t="s">
        <v>42</v>
      </c>
      <c r="B82" s="65">
        <v>0</v>
      </c>
      <c r="C82" s="494" t="s">
        <v>43</v>
      </c>
      <c r="D82" s="495"/>
      <c r="E82" s="495"/>
      <c r="F82" s="495"/>
      <c r="G82" s="496"/>
      <c r="I82" s="66"/>
      <c r="J82" s="66"/>
      <c r="K82" s="66"/>
      <c r="L82" s="66"/>
    </row>
    <row r="83" spans="1:12" s="14" customFormat="1" ht="19.5" customHeight="1" x14ac:dyDescent="0.3">
      <c r="A83" s="63" t="s">
        <v>44</v>
      </c>
      <c r="B83" s="67">
        <f>B81-B82</f>
        <v>99.7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45</v>
      </c>
      <c r="B84" s="70">
        <v>1</v>
      </c>
      <c r="C84" s="497" t="s">
        <v>104</v>
      </c>
      <c r="D84" s="498"/>
      <c r="E84" s="498"/>
      <c r="F84" s="498"/>
      <c r="G84" s="498"/>
      <c r="H84" s="499"/>
      <c r="I84" s="66"/>
      <c r="J84" s="66"/>
      <c r="K84" s="66"/>
      <c r="L84" s="66"/>
    </row>
    <row r="85" spans="1:12" s="14" customFormat="1" ht="27" customHeight="1" x14ac:dyDescent="0.4">
      <c r="A85" s="63" t="s">
        <v>47</v>
      </c>
      <c r="B85" s="70">
        <v>1</v>
      </c>
      <c r="C85" s="497" t="s">
        <v>105</v>
      </c>
      <c r="D85" s="498"/>
      <c r="E85" s="498"/>
      <c r="F85" s="498"/>
      <c r="G85" s="498"/>
      <c r="H85" s="499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49</v>
      </c>
      <c r="B87" s="75">
        <f>B84/B85</f>
        <v>1</v>
      </c>
      <c r="C87" s="53" t="s">
        <v>50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51</v>
      </c>
      <c r="B89" s="77">
        <v>25</v>
      </c>
      <c r="D89" s="163" t="s">
        <v>52</v>
      </c>
      <c r="E89" s="164"/>
      <c r="F89" s="500" t="s">
        <v>53</v>
      </c>
      <c r="G89" s="502"/>
    </row>
    <row r="90" spans="1:12" ht="27" customHeight="1" x14ac:dyDescent="0.4">
      <c r="A90" s="78" t="s">
        <v>54</v>
      </c>
      <c r="B90" s="79">
        <v>1</v>
      </c>
      <c r="C90" s="165" t="s">
        <v>55</v>
      </c>
      <c r="D90" s="81" t="s">
        <v>56</v>
      </c>
      <c r="E90" s="82" t="s">
        <v>57</v>
      </c>
      <c r="F90" s="81" t="s">
        <v>56</v>
      </c>
      <c r="G90" s="166" t="s">
        <v>57</v>
      </c>
      <c r="I90" s="84" t="s">
        <v>58</v>
      </c>
    </row>
    <row r="91" spans="1:12" ht="26.25" customHeight="1" x14ac:dyDescent="0.4">
      <c r="A91" s="78" t="s">
        <v>59</v>
      </c>
      <c r="B91" s="79">
        <v>1</v>
      </c>
      <c r="C91" s="167">
        <v>1</v>
      </c>
      <c r="D91" s="86">
        <v>38571132</v>
      </c>
      <c r="E91" s="87">
        <f>IF(ISBLANK(D91),"-",$D$101/$D$98*D91)</f>
        <v>40400160.380892038</v>
      </c>
      <c r="F91" s="86">
        <v>35315742</v>
      </c>
      <c r="G91" s="88">
        <f>IF(ISBLANK(F91),"-",$D$101/$F$98*F91)</f>
        <v>41054714.909680352</v>
      </c>
      <c r="I91" s="89"/>
    </row>
    <row r="92" spans="1:12" ht="26.25" customHeight="1" x14ac:dyDescent="0.4">
      <c r="A92" s="78" t="s">
        <v>60</v>
      </c>
      <c r="B92" s="79">
        <v>1</v>
      </c>
      <c r="C92" s="151">
        <v>2</v>
      </c>
      <c r="D92" s="91">
        <v>38957482</v>
      </c>
      <c r="E92" s="92">
        <f>IF(ISBLANK(D92),"-",$D$101/$D$98*D92)</f>
        <v>40804830.950663172</v>
      </c>
      <c r="F92" s="91">
        <v>35437676</v>
      </c>
      <c r="G92" s="93">
        <f>IF(ISBLANK(F92),"-",$D$101/$F$98*F92)</f>
        <v>41196463.753801964</v>
      </c>
      <c r="I92" s="504">
        <f>ABS((F96/D96*D95)-F95)/D95</f>
        <v>7.0939598736898604E-3</v>
      </c>
    </row>
    <row r="93" spans="1:12" ht="26.25" customHeight="1" x14ac:dyDescent="0.4">
      <c r="A93" s="78" t="s">
        <v>61</v>
      </c>
      <c r="B93" s="79">
        <v>1</v>
      </c>
      <c r="C93" s="151">
        <v>3</v>
      </c>
      <c r="D93" s="91">
        <v>39247864</v>
      </c>
      <c r="E93" s="92">
        <f>IF(ISBLANK(D93),"-",$D$101/$D$98*D93)</f>
        <v>41108982.754445449</v>
      </c>
      <c r="F93" s="91">
        <v>35290889</v>
      </c>
      <c r="G93" s="93">
        <f>IF(ISBLANK(F93),"-",$D$101/$F$98*F93)</f>
        <v>41025823.181180067</v>
      </c>
      <c r="I93" s="504"/>
    </row>
    <row r="94" spans="1:12" ht="27" customHeight="1" x14ac:dyDescent="0.4">
      <c r="A94" s="78" t="s">
        <v>62</v>
      </c>
      <c r="B94" s="79">
        <v>1</v>
      </c>
      <c r="C94" s="168">
        <v>4</v>
      </c>
      <c r="D94" s="96"/>
      <c r="E94" s="97" t="str">
        <f>IF(ISBLANK(D94),"-",$D$101/$D$98*D94)</f>
        <v>-</v>
      </c>
      <c r="F94" s="169"/>
      <c r="G94" s="98" t="str">
        <f>IF(ISBLANK(F94),"-",$D$101/$F$98*F94)</f>
        <v>-</v>
      </c>
      <c r="I94" s="99"/>
    </row>
    <row r="95" spans="1:12" ht="27" customHeight="1" x14ac:dyDescent="0.4">
      <c r="A95" s="78" t="s">
        <v>63</v>
      </c>
      <c r="B95" s="79">
        <v>1</v>
      </c>
      <c r="C95" s="170" t="s">
        <v>64</v>
      </c>
      <c r="D95" s="171">
        <f>AVERAGE(D91:D94)</f>
        <v>38925492.666666664</v>
      </c>
      <c r="E95" s="102">
        <f>AVERAGE(E91:E94)</f>
        <v>40771324.695333555</v>
      </c>
      <c r="F95" s="172">
        <f>AVERAGE(F91:F94)</f>
        <v>35348102.333333336</v>
      </c>
      <c r="G95" s="173">
        <f>AVERAGE(G91:G94)</f>
        <v>41092333.948220789</v>
      </c>
    </row>
    <row r="96" spans="1:12" ht="26.25" customHeight="1" x14ac:dyDescent="0.4">
      <c r="A96" s="78" t="s">
        <v>65</v>
      </c>
      <c r="B96" s="64">
        <v>1</v>
      </c>
      <c r="C96" s="174" t="s">
        <v>106</v>
      </c>
      <c r="D96" s="280">
        <v>15.96</v>
      </c>
      <c r="E96" s="94"/>
      <c r="F96" s="106">
        <v>14.38</v>
      </c>
    </row>
    <row r="97" spans="1:10" ht="26.25" customHeight="1" x14ac:dyDescent="0.4">
      <c r="A97" s="78" t="s">
        <v>67</v>
      </c>
      <c r="B97" s="64">
        <v>1</v>
      </c>
      <c r="C97" s="175" t="s">
        <v>107</v>
      </c>
      <c r="D97" s="176">
        <f>D96*$B$87</f>
        <v>15.96</v>
      </c>
      <c r="E97" s="109"/>
      <c r="F97" s="108">
        <f>F96*$B$87</f>
        <v>14.38</v>
      </c>
    </row>
    <row r="98" spans="1:10" ht="19.5" customHeight="1" x14ac:dyDescent="0.3">
      <c r="A98" s="78" t="s">
        <v>69</v>
      </c>
      <c r="B98" s="177">
        <f>(B97/B96)*(B95/B94)*(B93/B92)*(B91/B90)*B89</f>
        <v>25</v>
      </c>
      <c r="C98" s="175" t="s">
        <v>108</v>
      </c>
      <c r="D98" s="178">
        <f>D97*$B$83/100</f>
        <v>15.912120000000002</v>
      </c>
      <c r="E98" s="112"/>
      <c r="F98" s="111">
        <f>F97*$B$83/100</f>
        <v>14.336860000000001</v>
      </c>
    </row>
    <row r="99" spans="1:10" ht="19.5" customHeight="1" x14ac:dyDescent="0.3">
      <c r="A99" s="505" t="s">
        <v>71</v>
      </c>
      <c r="B99" s="519"/>
      <c r="C99" s="175" t="s">
        <v>109</v>
      </c>
      <c r="D99" s="179">
        <f>D98/$B$98</f>
        <v>0.63648480000000007</v>
      </c>
      <c r="E99" s="112"/>
      <c r="F99" s="115">
        <f>F98/$B$98</f>
        <v>0.57347440000000005</v>
      </c>
      <c r="G99" s="180"/>
      <c r="H99" s="104"/>
    </row>
    <row r="100" spans="1:10" ht="19.5" customHeight="1" x14ac:dyDescent="0.3">
      <c r="A100" s="507"/>
      <c r="B100" s="520"/>
      <c r="C100" s="175" t="s">
        <v>73</v>
      </c>
      <c r="D100" s="181">
        <f>$B$56/$B$116</f>
        <v>0.66666666666666663</v>
      </c>
      <c r="F100" s="120"/>
      <c r="G100" s="182"/>
      <c r="H100" s="104"/>
    </row>
    <row r="101" spans="1:10" ht="18.75" x14ac:dyDescent="0.3">
      <c r="C101" s="175" t="s">
        <v>74</v>
      </c>
      <c r="D101" s="176">
        <f>D100*$B$98</f>
        <v>16.666666666666664</v>
      </c>
      <c r="F101" s="120"/>
      <c r="G101" s="180"/>
      <c r="H101" s="104"/>
    </row>
    <row r="102" spans="1:10" ht="19.5" customHeight="1" x14ac:dyDescent="0.3">
      <c r="C102" s="183" t="s">
        <v>75</v>
      </c>
      <c r="D102" s="184">
        <f>D101/B34</f>
        <v>16.666666666666664</v>
      </c>
      <c r="F102" s="124"/>
      <c r="G102" s="180"/>
      <c r="H102" s="104"/>
      <c r="J102" s="185"/>
    </row>
    <row r="103" spans="1:10" ht="18.75" x14ac:dyDescent="0.3">
      <c r="C103" s="186" t="s">
        <v>110</v>
      </c>
      <c r="D103" s="187">
        <f>AVERAGE(E91:E94,G91:G94)</f>
        <v>40931829.321777172</v>
      </c>
      <c r="F103" s="124"/>
      <c r="G103" s="188"/>
      <c r="H103" s="104"/>
      <c r="J103" s="189"/>
    </row>
    <row r="104" spans="1:10" ht="18.75" x14ac:dyDescent="0.3">
      <c r="C104" s="154" t="s">
        <v>77</v>
      </c>
      <c r="D104" s="190">
        <f>STDEV(E91:E94,G91:G94)/D103</f>
        <v>7.1156410410106287E-3</v>
      </c>
      <c r="F104" s="124"/>
      <c r="G104" s="180"/>
      <c r="H104" s="104"/>
      <c r="J104" s="189"/>
    </row>
    <row r="105" spans="1:10" ht="19.5" customHeight="1" x14ac:dyDescent="0.3">
      <c r="C105" s="156" t="s">
        <v>20</v>
      </c>
      <c r="D105" s="191">
        <f>COUNT(E91:E94,G91:G94)</f>
        <v>6</v>
      </c>
      <c r="F105" s="124"/>
      <c r="G105" s="180"/>
      <c r="H105" s="104"/>
      <c r="J105" s="189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6.25" customHeight="1" x14ac:dyDescent="0.4">
      <c r="A107" s="76" t="s">
        <v>111</v>
      </c>
      <c r="B107" s="77">
        <v>900</v>
      </c>
      <c r="C107" s="192" t="s">
        <v>112</v>
      </c>
      <c r="D107" s="193" t="s">
        <v>56</v>
      </c>
      <c r="E107" s="194" t="s">
        <v>113</v>
      </c>
      <c r="F107" s="195" t="s">
        <v>114</v>
      </c>
    </row>
    <row r="108" spans="1:10" ht="26.25" customHeight="1" x14ac:dyDescent="0.4">
      <c r="A108" s="78" t="s">
        <v>115</v>
      </c>
      <c r="B108" s="79">
        <v>1</v>
      </c>
      <c r="C108" s="196">
        <v>1</v>
      </c>
      <c r="D108" s="197">
        <v>37937329</v>
      </c>
      <c r="E108" s="228">
        <f t="shared" ref="E108:E113" si="1">IF(ISBLANK(D108),"-",D108/$D$103*$D$100*$B$116)</f>
        <v>556.105059978094</v>
      </c>
      <c r="F108" s="198">
        <f t="shared" ref="F108:F113" si="2">IF(ISBLANK(D108), "-", E108/$B$56)</f>
        <v>0.92684176663015672</v>
      </c>
    </row>
    <row r="109" spans="1:10" ht="26.25" customHeight="1" x14ac:dyDescent="0.4">
      <c r="A109" s="78" t="s">
        <v>88</v>
      </c>
      <c r="B109" s="79">
        <v>1</v>
      </c>
      <c r="C109" s="196">
        <v>2</v>
      </c>
      <c r="D109" s="197">
        <v>37813243</v>
      </c>
      <c r="E109" s="229">
        <f t="shared" si="1"/>
        <v>554.28614298284526</v>
      </c>
      <c r="F109" s="199">
        <f t="shared" si="2"/>
        <v>0.92381023830474207</v>
      </c>
    </row>
    <row r="110" spans="1:10" ht="26.25" customHeight="1" x14ac:dyDescent="0.4">
      <c r="A110" s="78" t="s">
        <v>89</v>
      </c>
      <c r="B110" s="79">
        <v>1</v>
      </c>
      <c r="C110" s="196">
        <v>3</v>
      </c>
      <c r="D110" s="197">
        <v>37845160</v>
      </c>
      <c r="E110" s="229">
        <f t="shared" si="1"/>
        <v>554.75399893546967</v>
      </c>
      <c r="F110" s="199">
        <f t="shared" si="2"/>
        <v>0.92458999822578281</v>
      </c>
    </row>
    <row r="111" spans="1:10" ht="26.25" customHeight="1" x14ac:dyDescent="0.4">
      <c r="A111" s="78" t="s">
        <v>90</v>
      </c>
      <c r="B111" s="79">
        <v>1</v>
      </c>
      <c r="C111" s="196">
        <v>4</v>
      </c>
      <c r="D111" s="197">
        <v>38267106</v>
      </c>
      <c r="E111" s="229">
        <f t="shared" si="1"/>
        <v>560.93910241593653</v>
      </c>
      <c r="F111" s="199">
        <f t="shared" si="2"/>
        <v>0.93489850402656094</v>
      </c>
    </row>
    <row r="112" spans="1:10" ht="26.25" customHeight="1" x14ac:dyDescent="0.4">
      <c r="A112" s="78" t="s">
        <v>91</v>
      </c>
      <c r="B112" s="79">
        <v>1</v>
      </c>
      <c r="C112" s="196">
        <v>5</v>
      </c>
      <c r="D112" s="197">
        <v>38080340</v>
      </c>
      <c r="E112" s="229">
        <f t="shared" si="1"/>
        <v>558.20138944642656</v>
      </c>
      <c r="F112" s="199">
        <f t="shared" si="2"/>
        <v>0.93033564907737765</v>
      </c>
    </row>
    <row r="113" spans="1:10" ht="26.25" customHeight="1" x14ac:dyDescent="0.4">
      <c r="A113" s="78" t="s">
        <v>93</v>
      </c>
      <c r="B113" s="79">
        <v>1</v>
      </c>
      <c r="C113" s="200">
        <v>6</v>
      </c>
      <c r="D113" s="201">
        <v>37246252</v>
      </c>
      <c r="E113" s="230">
        <f t="shared" si="1"/>
        <v>545.9748946062914</v>
      </c>
      <c r="F113" s="202">
        <f t="shared" si="2"/>
        <v>0.90995815767715238</v>
      </c>
    </row>
    <row r="114" spans="1:10" ht="26.25" customHeight="1" x14ac:dyDescent="0.4">
      <c r="A114" s="78" t="s">
        <v>94</v>
      </c>
      <c r="B114" s="79">
        <v>1</v>
      </c>
      <c r="C114" s="196"/>
      <c r="D114" s="151"/>
      <c r="E114" s="52"/>
      <c r="F114" s="203"/>
    </row>
    <row r="115" spans="1:10" ht="26.25" customHeight="1" x14ac:dyDescent="0.4">
      <c r="A115" s="78" t="s">
        <v>95</v>
      </c>
      <c r="B115" s="79">
        <v>1</v>
      </c>
      <c r="C115" s="196"/>
      <c r="D115" s="204" t="s">
        <v>64</v>
      </c>
      <c r="E115" s="232">
        <f>AVERAGE(E108:E113)</f>
        <v>555.04343139417722</v>
      </c>
      <c r="F115" s="205">
        <f>AVERAGE(F108:F113)</f>
        <v>0.92507238565696215</v>
      </c>
    </row>
    <row r="116" spans="1:10" ht="27" customHeight="1" x14ac:dyDescent="0.4">
      <c r="A116" s="78" t="s">
        <v>96</v>
      </c>
      <c r="B116" s="110">
        <f>(B115/B114)*(B113/B112)*(B111/B110)*(B109/B108)*B107</f>
        <v>900</v>
      </c>
      <c r="C116" s="206"/>
      <c r="D116" s="170" t="s">
        <v>77</v>
      </c>
      <c r="E116" s="207">
        <f>STDEV(E108:E113)/E115</f>
        <v>9.1425830489318179E-3</v>
      </c>
      <c r="F116" s="207">
        <f>STDEV(F108:F113)/F115</f>
        <v>9.1425830489318214E-3</v>
      </c>
      <c r="I116" s="52"/>
    </row>
    <row r="117" spans="1:10" ht="27" customHeight="1" x14ac:dyDescent="0.4">
      <c r="A117" s="505" t="s">
        <v>71</v>
      </c>
      <c r="B117" s="506"/>
      <c r="C117" s="208"/>
      <c r="D117" s="209" t="s">
        <v>20</v>
      </c>
      <c r="E117" s="210">
        <f>COUNT(E108:E113)</f>
        <v>6</v>
      </c>
      <c r="F117" s="210">
        <f>COUNT(F108:F113)</f>
        <v>6</v>
      </c>
      <c r="I117" s="52"/>
      <c r="J117" s="189"/>
    </row>
    <row r="118" spans="1:10" ht="19.5" customHeight="1" x14ac:dyDescent="0.3">
      <c r="A118" s="507"/>
      <c r="B118" s="508"/>
      <c r="C118" s="52"/>
      <c r="D118" s="52"/>
      <c r="E118" s="52"/>
      <c r="F118" s="151"/>
      <c r="G118" s="52"/>
      <c r="H118" s="52"/>
      <c r="I118" s="52"/>
    </row>
    <row r="119" spans="1:10" ht="18.75" x14ac:dyDescent="0.3">
      <c r="A119" s="219"/>
      <c r="B119" s="74"/>
      <c r="C119" s="52"/>
      <c r="D119" s="52"/>
      <c r="E119" s="52"/>
      <c r="F119" s="151"/>
      <c r="G119" s="52"/>
      <c r="H119" s="52"/>
      <c r="I119" s="52"/>
    </row>
    <row r="120" spans="1:10" ht="26.25" customHeight="1" x14ac:dyDescent="0.4">
      <c r="A120" s="62" t="s">
        <v>99</v>
      </c>
      <c r="B120" s="158" t="s">
        <v>116</v>
      </c>
      <c r="C120" s="517" t="str">
        <f>B20</f>
        <v>Linezolid 600 mg</v>
      </c>
      <c r="D120" s="517"/>
      <c r="E120" s="159" t="s">
        <v>117</v>
      </c>
      <c r="F120" s="159"/>
      <c r="G120" s="160">
        <f>F115</f>
        <v>0.92507238565696215</v>
      </c>
      <c r="H120" s="52"/>
      <c r="I120" s="52"/>
    </row>
    <row r="121" spans="1:10" ht="19.5" customHeight="1" x14ac:dyDescent="0.3">
      <c r="A121" s="211"/>
      <c r="B121" s="211"/>
      <c r="C121" s="212"/>
      <c r="D121" s="212"/>
      <c r="E121" s="212"/>
      <c r="F121" s="212"/>
      <c r="G121" s="212"/>
      <c r="H121" s="212"/>
    </row>
    <row r="122" spans="1:10" ht="18.75" x14ac:dyDescent="0.3">
      <c r="B122" s="518" t="s">
        <v>26</v>
      </c>
      <c r="C122" s="518"/>
      <c r="E122" s="165" t="s">
        <v>27</v>
      </c>
      <c r="F122" s="213"/>
      <c r="G122" s="518" t="s">
        <v>28</v>
      </c>
      <c r="H122" s="518"/>
    </row>
    <row r="123" spans="1:10" ht="69.95" customHeight="1" x14ac:dyDescent="0.3">
      <c r="A123" s="214" t="s">
        <v>29</v>
      </c>
      <c r="B123" s="215"/>
      <c r="C123" s="215"/>
      <c r="E123" s="215"/>
      <c r="F123" s="52"/>
      <c r="G123" s="216"/>
      <c r="H123" s="216"/>
    </row>
    <row r="124" spans="1:10" ht="69.95" customHeight="1" x14ac:dyDescent="0.3">
      <c r="A124" s="214" t="s">
        <v>30</v>
      </c>
      <c r="B124" s="217"/>
      <c r="C124" s="217"/>
      <c r="E124" s="217"/>
      <c r="F124" s="52"/>
      <c r="G124" s="218"/>
      <c r="H124" s="218"/>
    </row>
    <row r="125" spans="1:10" ht="18.75" x14ac:dyDescent="0.3">
      <c r="A125" s="150"/>
      <c r="B125" s="150"/>
      <c r="C125" s="151"/>
      <c r="D125" s="151"/>
      <c r="E125" s="151"/>
      <c r="F125" s="155"/>
      <c r="G125" s="151"/>
      <c r="H125" s="151"/>
      <c r="I125" s="52"/>
    </row>
    <row r="126" spans="1:10" ht="18.75" x14ac:dyDescent="0.3">
      <c r="A126" s="150"/>
      <c r="B126" s="150"/>
      <c r="C126" s="151"/>
      <c r="D126" s="151"/>
      <c r="E126" s="151"/>
      <c r="F126" s="155"/>
      <c r="G126" s="151"/>
      <c r="H126" s="151"/>
      <c r="I126" s="52"/>
    </row>
    <row r="127" spans="1:10" ht="18.75" x14ac:dyDescent="0.3">
      <c r="A127" s="150"/>
      <c r="B127" s="150"/>
      <c r="C127" s="151"/>
      <c r="D127" s="151"/>
      <c r="E127" s="151"/>
      <c r="F127" s="155"/>
      <c r="G127" s="151"/>
      <c r="H127" s="151"/>
      <c r="I127" s="52"/>
    </row>
    <row r="128" spans="1:10" ht="18.75" x14ac:dyDescent="0.3">
      <c r="A128" s="150"/>
      <c r="B128" s="150"/>
      <c r="C128" s="151"/>
      <c r="D128" s="151"/>
      <c r="E128" s="151"/>
      <c r="F128" s="155"/>
      <c r="G128" s="151"/>
      <c r="H128" s="151"/>
      <c r="I128" s="52"/>
    </row>
    <row r="129" spans="1:9" ht="18.75" x14ac:dyDescent="0.3">
      <c r="A129" s="150"/>
      <c r="B129" s="150"/>
      <c r="C129" s="151"/>
      <c r="D129" s="151"/>
      <c r="E129" s="151"/>
      <c r="F129" s="155"/>
      <c r="G129" s="151"/>
      <c r="H129" s="151"/>
      <c r="I129" s="52"/>
    </row>
    <row r="130" spans="1:9" ht="18.75" x14ac:dyDescent="0.3">
      <c r="A130" s="150"/>
      <c r="B130" s="150"/>
      <c r="C130" s="151"/>
      <c r="D130" s="151"/>
      <c r="E130" s="151"/>
      <c r="F130" s="155"/>
      <c r="G130" s="151"/>
      <c r="H130" s="151"/>
      <c r="I130" s="52"/>
    </row>
    <row r="131" spans="1:9" ht="18.75" x14ac:dyDescent="0.3">
      <c r="A131" s="150"/>
      <c r="B131" s="150"/>
      <c r="C131" s="151"/>
      <c r="D131" s="151"/>
      <c r="E131" s="151"/>
      <c r="F131" s="155"/>
      <c r="G131" s="151"/>
      <c r="H131" s="151"/>
      <c r="I131" s="52"/>
    </row>
    <row r="132" spans="1:9" ht="18.75" x14ac:dyDescent="0.3">
      <c r="A132" s="150"/>
      <c r="B132" s="150"/>
      <c r="C132" s="151"/>
      <c r="D132" s="151"/>
      <c r="E132" s="151"/>
      <c r="F132" s="155"/>
      <c r="G132" s="151"/>
      <c r="H132" s="151"/>
      <c r="I132" s="52"/>
    </row>
    <row r="133" spans="1:9" ht="18.75" x14ac:dyDescent="0.3">
      <c r="A133" s="150"/>
      <c r="B133" s="150"/>
      <c r="C133" s="151"/>
      <c r="D133" s="151"/>
      <c r="E133" s="151"/>
      <c r="F133" s="155"/>
      <c r="G133" s="151"/>
      <c r="H133" s="151"/>
      <c r="I133" s="52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1" priority="1" operator="greaterThan">
      <formula>0.02</formula>
    </cfRule>
  </conditionalFormatting>
  <conditionalFormatting sqref="D51">
    <cfRule type="cellIs" dxfId="10" priority="2" operator="greaterThan">
      <formula>0.02</formula>
    </cfRule>
  </conditionalFormatting>
  <conditionalFormatting sqref="G73">
    <cfRule type="cellIs" dxfId="9" priority="3" operator="greaterThan">
      <formula>0.02</formula>
    </cfRule>
  </conditionalFormatting>
  <conditionalFormatting sqref="H73">
    <cfRule type="cellIs" dxfId="8" priority="4" operator="greaterThan">
      <formula>0.02</formula>
    </cfRule>
  </conditionalFormatting>
  <conditionalFormatting sqref="D104">
    <cfRule type="cellIs" dxfId="7" priority="5" operator="greaterThan">
      <formula>0.02</formula>
    </cfRule>
  </conditionalFormatting>
  <conditionalFormatting sqref="I39">
    <cfRule type="cellIs" dxfId="6" priority="6" operator="lessThanOrEqual">
      <formula>0.02</formula>
    </cfRule>
  </conditionalFormatting>
  <conditionalFormatting sqref="I39">
    <cfRule type="cellIs" dxfId="5" priority="7" operator="greaterThan">
      <formula>0.02</formula>
    </cfRule>
  </conditionalFormatting>
  <conditionalFormatting sqref="I92">
    <cfRule type="cellIs" dxfId="4" priority="8" operator="lessThanOrEqual">
      <formula>0.02</formula>
    </cfRule>
  </conditionalFormatting>
  <conditionalFormatting sqref="I92">
    <cfRule type="cellIs" dxfId="3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46" zoomScale="59" zoomScaleNormal="70" zoomScaleSheetLayoutView="59" workbookViewId="0">
      <selection activeCell="E83" sqref="E83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515" t="s">
        <v>31</v>
      </c>
      <c r="B1" s="515"/>
      <c r="C1" s="515"/>
      <c r="D1" s="515"/>
      <c r="E1" s="515"/>
      <c r="F1" s="515"/>
      <c r="G1" s="515"/>
    </row>
    <row r="2" spans="1:7" x14ac:dyDescent="0.2">
      <c r="A2" s="515"/>
      <c r="B2" s="515"/>
      <c r="C2" s="515"/>
      <c r="D2" s="515"/>
      <c r="E2" s="515"/>
      <c r="F2" s="515"/>
      <c r="G2" s="515"/>
    </row>
    <row r="3" spans="1:7" x14ac:dyDescent="0.2">
      <c r="A3" s="515"/>
      <c r="B3" s="515"/>
      <c r="C3" s="515"/>
      <c r="D3" s="515"/>
      <c r="E3" s="515"/>
      <c r="F3" s="515"/>
      <c r="G3" s="515"/>
    </row>
    <row r="4" spans="1:7" x14ac:dyDescent="0.2">
      <c r="A4" s="515"/>
      <c r="B4" s="515"/>
      <c r="C4" s="515"/>
      <c r="D4" s="515"/>
      <c r="E4" s="515"/>
      <c r="F4" s="515"/>
      <c r="G4" s="515"/>
    </row>
    <row r="5" spans="1:7" x14ac:dyDescent="0.2">
      <c r="A5" s="515"/>
      <c r="B5" s="515"/>
      <c r="C5" s="515"/>
      <c r="D5" s="515"/>
      <c r="E5" s="515"/>
      <c r="F5" s="515"/>
      <c r="G5" s="515"/>
    </row>
    <row r="6" spans="1:7" x14ac:dyDescent="0.2">
      <c r="A6" s="515"/>
      <c r="B6" s="515"/>
      <c r="C6" s="515"/>
      <c r="D6" s="515"/>
      <c r="E6" s="515"/>
      <c r="F6" s="515"/>
      <c r="G6" s="515"/>
    </row>
    <row r="7" spans="1:7" x14ac:dyDescent="0.2">
      <c r="A7" s="515"/>
      <c r="B7" s="515"/>
      <c r="C7" s="515"/>
      <c r="D7" s="515"/>
      <c r="E7" s="515"/>
      <c r="F7" s="515"/>
      <c r="G7" s="515"/>
    </row>
    <row r="8" spans="1:7" x14ac:dyDescent="0.2">
      <c r="A8" s="516" t="s">
        <v>32</v>
      </c>
      <c r="B8" s="516"/>
      <c r="C8" s="516"/>
      <c r="D8" s="516"/>
      <c r="E8" s="516"/>
      <c r="F8" s="516"/>
      <c r="G8" s="516"/>
    </row>
    <row r="9" spans="1:7" x14ac:dyDescent="0.2">
      <c r="A9" s="516"/>
      <c r="B9" s="516"/>
      <c r="C9" s="516"/>
      <c r="D9" s="516"/>
      <c r="E9" s="516"/>
      <c r="F9" s="516"/>
      <c r="G9" s="516"/>
    </row>
    <row r="10" spans="1:7" x14ac:dyDescent="0.2">
      <c r="A10" s="516"/>
      <c r="B10" s="516"/>
      <c r="C10" s="516"/>
      <c r="D10" s="516"/>
      <c r="E10" s="516"/>
      <c r="F10" s="516"/>
      <c r="G10" s="516"/>
    </row>
    <row r="11" spans="1:7" x14ac:dyDescent="0.2">
      <c r="A11" s="516"/>
      <c r="B11" s="516"/>
      <c r="C11" s="516"/>
      <c r="D11" s="516"/>
      <c r="E11" s="516"/>
      <c r="F11" s="516"/>
      <c r="G11" s="516"/>
    </row>
    <row r="12" spans="1:7" x14ac:dyDescent="0.2">
      <c r="A12" s="516"/>
      <c r="B12" s="516"/>
      <c r="C12" s="516"/>
      <c r="D12" s="516"/>
      <c r="E12" s="516"/>
      <c r="F12" s="516"/>
      <c r="G12" s="516"/>
    </row>
    <row r="13" spans="1:7" x14ac:dyDescent="0.2">
      <c r="A13" s="516"/>
      <c r="B13" s="516"/>
      <c r="C13" s="516"/>
      <c r="D13" s="516"/>
      <c r="E13" s="516"/>
      <c r="F13" s="516"/>
      <c r="G13" s="516"/>
    </row>
    <row r="14" spans="1:7" x14ac:dyDescent="0.2">
      <c r="A14" s="516"/>
      <c r="B14" s="516"/>
      <c r="C14" s="516"/>
      <c r="D14" s="516"/>
      <c r="E14" s="516"/>
      <c r="F14" s="516"/>
      <c r="G14" s="516"/>
    </row>
    <row r="15" spans="1:7" ht="19.5" customHeight="1" x14ac:dyDescent="0.3">
      <c r="A15" s="234"/>
      <c r="B15" s="234"/>
      <c r="C15" s="234"/>
      <c r="D15" s="234"/>
      <c r="E15" s="234"/>
      <c r="F15" s="234"/>
      <c r="G15" s="234"/>
    </row>
    <row r="16" spans="1:7" ht="19.5" customHeight="1" x14ac:dyDescent="0.3">
      <c r="A16" s="488" t="s">
        <v>33</v>
      </c>
      <c r="B16" s="489"/>
      <c r="C16" s="489"/>
      <c r="D16" s="489"/>
      <c r="E16" s="489"/>
      <c r="F16" s="489"/>
      <c r="G16" s="489"/>
    </row>
    <row r="17" spans="1:7" ht="18.75" customHeight="1" x14ac:dyDescent="0.3">
      <c r="A17" s="235" t="s">
        <v>34</v>
      </c>
      <c r="B17" s="235"/>
      <c r="C17" s="234"/>
      <c r="D17" s="234"/>
      <c r="E17" s="234"/>
      <c r="F17" s="234"/>
      <c r="G17" s="234"/>
    </row>
    <row r="18" spans="1:7" ht="26.25" customHeight="1" x14ac:dyDescent="0.4">
      <c r="A18" s="236" t="s">
        <v>35</v>
      </c>
      <c r="B18" s="503" t="s">
        <v>139</v>
      </c>
      <c r="C18" s="503"/>
      <c r="D18" s="237"/>
      <c r="E18" s="237"/>
      <c r="F18" s="234"/>
      <c r="G18" s="234"/>
    </row>
    <row r="19" spans="1:7" ht="26.25" customHeight="1" x14ac:dyDescent="0.4">
      <c r="A19" s="236" t="s">
        <v>36</v>
      </c>
      <c r="B19" s="411" t="s">
        <v>7</v>
      </c>
      <c r="C19" s="234">
        <v>36</v>
      </c>
      <c r="E19" s="234"/>
      <c r="F19" s="234"/>
      <c r="G19" s="234"/>
    </row>
    <row r="20" spans="1:7" ht="26.25" customHeight="1" x14ac:dyDescent="0.4">
      <c r="A20" s="236" t="s">
        <v>37</v>
      </c>
      <c r="B20" s="493" t="s">
        <v>139</v>
      </c>
      <c r="C20" s="493"/>
      <c r="D20" s="234"/>
      <c r="E20" s="234"/>
      <c r="F20" s="234"/>
      <c r="G20" s="234"/>
    </row>
    <row r="21" spans="1:7" ht="26.25" customHeight="1" x14ac:dyDescent="0.4">
      <c r="A21" s="236" t="s">
        <v>38</v>
      </c>
      <c r="B21" s="238" t="s">
        <v>140</v>
      </c>
      <c r="C21" s="238"/>
      <c r="D21" s="239"/>
      <c r="E21" s="239"/>
      <c r="F21" s="239"/>
      <c r="G21" s="239"/>
    </row>
    <row r="22" spans="1:7" ht="26.25" customHeight="1" x14ac:dyDescent="0.4">
      <c r="A22" s="236" t="s">
        <v>39</v>
      </c>
      <c r="B22" s="240" t="s">
        <v>141</v>
      </c>
      <c r="C22" s="241"/>
      <c r="D22" s="234"/>
      <c r="E22" s="234"/>
      <c r="F22" s="234"/>
      <c r="G22" s="234"/>
    </row>
    <row r="23" spans="1:7" ht="26.25" customHeight="1" x14ac:dyDescent="0.4">
      <c r="A23" s="236" t="s">
        <v>40</v>
      </c>
      <c r="B23" s="240" t="s">
        <v>141</v>
      </c>
      <c r="C23" s="241"/>
      <c r="D23" s="234"/>
      <c r="E23" s="234"/>
      <c r="F23" s="234"/>
      <c r="G23" s="234"/>
    </row>
    <row r="24" spans="1:7" ht="18.75" customHeight="1" x14ac:dyDescent="0.3">
      <c r="A24" s="236"/>
      <c r="B24" s="242"/>
      <c r="C24" s="234"/>
      <c r="D24" s="234"/>
      <c r="E24" s="234"/>
      <c r="F24" s="234"/>
      <c r="G24" s="234"/>
    </row>
    <row r="25" spans="1:7" ht="18.75" customHeight="1" x14ac:dyDescent="0.3">
      <c r="A25" s="243" t="s">
        <v>1</v>
      </c>
      <c r="B25" s="242"/>
      <c r="C25" s="234"/>
      <c r="D25" s="234"/>
      <c r="E25" s="234"/>
      <c r="F25" s="234"/>
      <c r="G25" s="234"/>
    </row>
    <row r="26" spans="1:7" ht="26.25" customHeight="1" x14ac:dyDescent="0.4">
      <c r="A26" s="244" t="s">
        <v>4</v>
      </c>
      <c r="B26" s="503" t="s">
        <v>142</v>
      </c>
      <c r="C26" s="503"/>
      <c r="D26" s="234"/>
      <c r="E26" s="234"/>
      <c r="F26" s="234"/>
      <c r="G26" s="234"/>
    </row>
    <row r="27" spans="1:7" ht="26.25" customHeight="1" x14ac:dyDescent="0.4">
      <c r="A27" s="245" t="s">
        <v>41</v>
      </c>
      <c r="B27" s="493" t="s">
        <v>143</v>
      </c>
      <c r="C27" s="493"/>
      <c r="D27" s="234"/>
      <c r="E27" s="234"/>
      <c r="F27" s="234"/>
      <c r="G27" s="234"/>
    </row>
    <row r="28" spans="1:7" ht="27" customHeight="1" x14ac:dyDescent="0.4">
      <c r="A28" s="245" t="s">
        <v>6</v>
      </c>
      <c r="B28" s="246">
        <v>99.7</v>
      </c>
      <c r="C28" s="234"/>
      <c r="D28" s="234"/>
      <c r="E28" s="234"/>
      <c r="F28" s="234"/>
      <c r="G28" s="234"/>
    </row>
    <row r="29" spans="1:7" ht="27" customHeight="1" x14ac:dyDescent="0.4">
      <c r="A29" s="245" t="s">
        <v>42</v>
      </c>
      <c r="B29" s="247">
        <v>0</v>
      </c>
      <c r="C29" s="497" t="s">
        <v>118</v>
      </c>
      <c r="D29" s="498"/>
      <c r="E29" s="498"/>
      <c r="F29" s="498"/>
      <c r="G29" s="499"/>
    </row>
    <row r="30" spans="1:7" ht="19.5" customHeight="1" x14ac:dyDescent="0.3">
      <c r="A30" s="245" t="s">
        <v>44</v>
      </c>
      <c r="B30" s="249">
        <f>B28-B29</f>
        <v>99.7</v>
      </c>
      <c r="C30" s="250"/>
      <c r="D30" s="250"/>
      <c r="E30" s="250"/>
      <c r="F30" s="250"/>
      <c r="G30" s="250"/>
    </row>
    <row r="31" spans="1:7" ht="27" customHeight="1" x14ac:dyDescent="0.4">
      <c r="A31" s="245" t="s">
        <v>45</v>
      </c>
      <c r="B31" s="251">
        <v>1</v>
      </c>
      <c r="C31" s="497" t="s">
        <v>46</v>
      </c>
      <c r="D31" s="498"/>
      <c r="E31" s="498"/>
      <c r="F31" s="498"/>
      <c r="G31" s="499"/>
    </row>
    <row r="32" spans="1:7" ht="27" customHeight="1" x14ac:dyDescent="0.4">
      <c r="A32" s="245" t="s">
        <v>47</v>
      </c>
      <c r="B32" s="251">
        <v>1</v>
      </c>
      <c r="C32" s="497" t="s">
        <v>48</v>
      </c>
      <c r="D32" s="498"/>
      <c r="E32" s="498"/>
      <c r="F32" s="498"/>
      <c r="G32" s="499"/>
    </row>
    <row r="33" spans="1:7" ht="18.75" customHeight="1" x14ac:dyDescent="0.3">
      <c r="A33" s="245"/>
      <c r="B33" s="252"/>
      <c r="C33" s="253"/>
      <c r="D33" s="253"/>
      <c r="E33" s="253"/>
      <c r="F33" s="253"/>
      <c r="G33" s="253"/>
    </row>
    <row r="34" spans="1:7" ht="18.75" customHeight="1" x14ac:dyDescent="0.3">
      <c r="A34" s="245" t="s">
        <v>49</v>
      </c>
      <c r="B34" s="254">
        <f>B31/B32</f>
        <v>1</v>
      </c>
      <c r="C34" s="234" t="s">
        <v>50</v>
      </c>
      <c r="D34" s="234"/>
      <c r="E34" s="234"/>
      <c r="F34" s="234"/>
      <c r="G34" s="234"/>
    </row>
    <row r="35" spans="1:7" ht="19.5" customHeight="1" x14ac:dyDescent="0.3">
      <c r="A35" s="245"/>
      <c r="B35" s="249"/>
      <c r="C35" s="248"/>
      <c r="D35" s="248"/>
      <c r="E35" s="248"/>
      <c r="F35" s="248"/>
      <c r="G35" s="234"/>
    </row>
    <row r="36" spans="1:7" ht="27" customHeight="1" x14ac:dyDescent="0.4">
      <c r="A36" s="255" t="s">
        <v>119</v>
      </c>
      <c r="B36" s="256">
        <v>25</v>
      </c>
      <c r="C36" s="234"/>
      <c r="D36" s="500" t="s">
        <v>52</v>
      </c>
      <c r="E36" s="501"/>
      <c r="F36" s="500" t="s">
        <v>53</v>
      </c>
      <c r="G36" s="502"/>
    </row>
    <row r="37" spans="1:7" ht="26.25" customHeight="1" x14ac:dyDescent="0.4">
      <c r="A37" s="257" t="s">
        <v>54</v>
      </c>
      <c r="B37" s="258">
        <v>5</v>
      </c>
      <c r="C37" s="259" t="s">
        <v>55</v>
      </c>
      <c r="D37" s="260" t="s">
        <v>56</v>
      </c>
      <c r="E37" s="261" t="s">
        <v>57</v>
      </c>
      <c r="F37" s="260" t="s">
        <v>56</v>
      </c>
      <c r="G37" s="262" t="s">
        <v>57</v>
      </c>
    </row>
    <row r="38" spans="1:7" ht="26.25" customHeight="1" x14ac:dyDescent="0.4">
      <c r="A38" s="257" t="s">
        <v>59</v>
      </c>
      <c r="B38" s="258">
        <v>50</v>
      </c>
      <c r="C38" s="263">
        <v>1</v>
      </c>
      <c r="D38" s="264">
        <v>32421501</v>
      </c>
      <c r="E38" s="265">
        <f>IF(ISBLANK(D38),"-",$D$48/$D$45*D38)</f>
        <v>30563024.600116137</v>
      </c>
      <c r="F38" s="264">
        <v>30260147</v>
      </c>
      <c r="G38" s="266">
        <f>IF(ISBLANK(F38),"-",$D$48/$F$45*F38)</f>
        <v>31659805.912870735</v>
      </c>
    </row>
    <row r="39" spans="1:7" ht="26.25" customHeight="1" x14ac:dyDescent="0.4">
      <c r="A39" s="257" t="s">
        <v>60</v>
      </c>
      <c r="B39" s="258">
        <v>1</v>
      </c>
      <c r="C39" s="267">
        <v>2</v>
      </c>
      <c r="D39" s="268">
        <v>32685543</v>
      </c>
      <c r="E39" s="269">
        <f>IF(ISBLANK(D39),"-",$D$48/$D$45*D39)</f>
        <v>30811931.094033979</v>
      </c>
      <c r="F39" s="268">
        <v>30296781</v>
      </c>
      <c r="G39" s="270">
        <f>IF(ISBLANK(F39),"-",$D$48/$F$45*F39)</f>
        <v>31698134.389259569</v>
      </c>
    </row>
    <row r="40" spans="1:7" ht="26.25" customHeight="1" x14ac:dyDescent="0.4">
      <c r="A40" s="257" t="s">
        <v>61</v>
      </c>
      <c r="B40" s="258">
        <v>1</v>
      </c>
      <c r="C40" s="267">
        <v>3</v>
      </c>
      <c r="D40" s="268">
        <v>32675587</v>
      </c>
      <c r="E40" s="269">
        <f>IF(ISBLANK(D40),"-",$D$48/$D$45*D40)</f>
        <v>30802545.795280576</v>
      </c>
      <c r="F40" s="268">
        <v>30193437</v>
      </c>
      <c r="G40" s="270">
        <f>IF(ISBLANK(F40),"-",$D$48/$F$45*F40)</f>
        <v>31590010.295141332</v>
      </c>
    </row>
    <row r="41" spans="1:7" ht="26.25" customHeight="1" x14ac:dyDescent="0.4">
      <c r="A41" s="257" t="s">
        <v>62</v>
      </c>
      <c r="B41" s="258">
        <v>1</v>
      </c>
      <c r="C41" s="271">
        <v>4</v>
      </c>
      <c r="D41" s="272"/>
      <c r="E41" s="273" t="str">
        <f>IF(ISBLANK(D41),"-",$D$48/$D$45*D41)</f>
        <v>-</v>
      </c>
      <c r="F41" s="272"/>
      <c r="G41" s="274" t="str">
        <f>IF(ISBLANK(F41),"-",$D$48/$F$45*F41)</f>
        <v>-</v>
      </c>
    </row>
    <row r="42" spans="1:7" ht="27" customHeight="1" x14ac:dyDescent="0.4">
      <c r="A42" s="257" t="s">
        <v>63</v>
      </c>
      <c r="B42" s="258">
        <v>1</v>
      </c>
      <c r="C42" s="275" t="s">
        <v>64</v>
      </c>
      <c r="D42" s="276">
        <f>AVERAGE(D38:D41)</f>
        <v>32594210.333333332</v>
      </c>
      <c r="E42" s="277">
        <f>AVERAGE(E38:E41)</f>
        <v>30725833.829810232</v>
      </c>
      <c r="F42" s="276">
        <f>AVERAGE(F38:F41)</f>
        <v>30250121.666666668</v>
      </c>
      <c r="G42" s="278">
        <f>AVERAGE(G38:G41)</f>
        <v>31649316.865757212</v>
      </c>
    </row>
    <row r="43" spans="1:7" ht="26.25" customHeight="1" x14ac:dyDescent="0.4">
      <c r="A43" s="257" t="s">
        <v>65</v>
      </c>
      <c r="B43" s="258">
        <v>1</v>
      </c>
      <c r="C43" s="279" t="s">
        <v>106</v>
      </c>
      <c r="D43" s="280">
        <v>15.96</v>
      </c>
      <c r="E43" s="281"/>
      <c r="F43" s="280">
        <v>14.38</v>
      </c>
      <c r="G43" s="234"/>
    </row>
    <row r="44" spans="1:7" ht="26.25" customHeight="1" x14ac:dyDescent="0.4">
      <c r="A44" s="257" t="s">
        <v>67</v>
      </c>
      <c r="B44" s="258">
        <v>1</v>
      </c>
      <c r="C44" s="282" t="s">
        <v>107</v>
      </c>
      <c r="D44" s="283">
        <f>D43*$B$34</f>
        <v>15.96</v>
      </c>
      <c r="E44" s="284"/>
      <c r="F44" s="283">
        <f>F43*$B$34</f>
        <v>14.38</v>
      </c>
      <c r="G44" s="234"/>
    </row>
    <row r="45" spans="1:7" ht="19.5" customHeight="1" x14ac:dyDescent="0.3">
      <c r="A45" s="257" t="s">
        <v>69</v>
      </c>
      <c r="B45" s="285">
        <f>(B44/B43)*(B42/B41)*(B40/B39)*(B38/B37)*B36</f>
        <v>250</v>
      </c>
      <c r="C45" s="282" t="s">
        <v>70</v>
      </c>
      <c r="D45" s="286">
        <f>D44*$B$30/100</f>
        <v>15.912120000000002</v>
      </c>
      <c r="E45" s="287"/>
      <c r="F45" s="286">
        <f>F44*$B$30/100</f>
        <v>14.336860000000001</v>
      </c>
      <c r="G45" s="234"/>
    </row>
    <row r="46" spans="1:7" ht="19.5" customHeight="1" x14ac:dyDescent="0.3">
      <c r="A46" s="505" t="s">
        <v>71</v>
      </c>
      <c r="B46" s="506"/>
      <c r="C46" s="282" t="s">
        <v>72</v>
      </c>
      <c r="D46" s="283">
        <f>D45/$B$45</f>
        <v>6.3648480000000007E-2</v>
      </c>
      <c r="E46" s="287"/>
      <c r="F46" s="288">
        <f>F45/$B$45</f>
        <v>5.7347440000000006E-2</v>
      </c>
      <c r="G46" s="234"/>
    </row>
    <row r="47" spans="1:7" ht="27" customHeight="1" x14ac:dyDescent="0.4">
      <c r="A47" s="507"/>
      <c r="B47" s="508"/>
      <c r="C47" s="289" t="s">
        <v>120</v>
      </c>
      <c r="D47" s="290">
        <v>0.06</v>
      </c>
      <c r="E47" s="234"/>
      <c r="F47" s="291"/>
      <c r="G47" s="234"/>
    </row>
    <row r="48" spans="1:7" ht="18.75" customHeight="1" x14ac:dyDescent="0.3">
      <c r="A48" s="234"/>
      <c r="B48" s="234"/>
      <c r="C48" s="292" t="s">
        <v>74</v>
      </c>
      <c r="D48" s="286">
        <f>D47*$B$45</f>
        <v>15</v>
      </c>
      <c r="E48" s="234"/>
      <c r="F48" s="291"/>
      <c r="G48" s="234"/>
    </row>
    <row r="49" spans="1:7" ht="19.5" customHeight="1" x14ac:dyDescent="0.3">
      <c r="A49" s="234"/>
      <c r="B49" s="234"/>
      <c r="C49" s="293" t="s">
        <v>75</v>
      </c>
      <c r="D49" s="294">
        <f>D48/B34</f>
        <v>15</v>
      </c>
      <c r="E49" s="234"/>
      <c r="F49" s="291"/>
      <c r="G49" s="234"/>
    </row>
    <row r="50" spans="1:7" ht="18.75" customHeight="1" x14ac:dyDescent="0.3">
      <c r="A50" s="234"/>
      <c r="B50" s="234"/>
      <c r="C50" s="255" t="s">
        <v>76</v>
      </c>
      <c r="D50" s="295">
        <f>AVERAGE(E38:E41,G38:G41)</f>
        <v>31187575.347783726</v>
      </c>
      <c r="E50" s="234"/>
      <c r="F50" s="296"/>
      <c r="G50" s="234"/>
    </row>
    <row r="51" spans="1:7" ht="18.75" customHeight="1" x14ac:dyDescent="0.3">
      <c r="A51" s="234"/>
      <c r="B51" s="234"/>
      <c r="C51" s="257" t="s">
        <v>77</v>
      </c>
      <c r="D51" s="297">
        <f>STDEV(E38:E41,G38:G41)/D50</f>
        <v>1.6506267691877876E-2</v>
      </c>
      <c r="E51" s="234"/>
      <c r="F51" s="296"/>
      <c r="G51" s="234"/>
    </row>
    <row r="52" spans="1:7" ht="19.5" customHeight="1" x14ac:dyDescent="0.3">
      <c r="A52" s="234"/>
      <c r="B52" s="234"/>
      <c r="C52" s="298" t="s">
        <v>20</v>
      </c>
      <c r="D52" s="299">
        <f>COUNT(E38:E41,G38:G41)</f>
        <v>6</v>
      </c>
      <c r="E52" s="234"/>
      <c r="F52" s="296"/>
      <c r="G52" s="234"/>
    </row>
    <row r="53" spans="1:7" ht="18.75" customHeight="1" x14ac:dyDescent="0.3">
      <c r="A53" s="234"/>
      <c r="B53" s="234"/>
      <c r="C53" s="234"/>
      <c r="D53" s="234"/>
      <c r="E53" s="234"/>
      <c r="F53" s="234"/>
      <c r="G53" s="234"/>
    </row>
    <row r="54" spans="1:7" ht="18.75" customHeight="1" x14ac:dyDescent="0.3">
      <c r="A54" s="235" t="s">
        <v>1</v>
      </c>
      <c r="B54" s="300" t="s">
        <v>78</v>
      </c>
      <c r="C54" s="234"/>
      <c r="D54" s="234"/>
      <c r="E54" s="234"/>
      <c r="F54" s="234"/>
      <c r="G54" s="234"/>
    </row>
    <row r="55" spans="1:7" ht="18.75" customHeight="1" x14ac:dyDescent="0.3">
      <c r="A55" s="234" t="s">
        <v>79</v>
      </c>
      <c r="B55" s="301" t="str">
        <f>B21</f>
        <v>Each film coated ablet contains linezolid 600mg</v>
      </c>
      <c r="C55" s="234"/>
      <c r="D55" s="234"/>
      <c r="E55" s="234"/>
      <c r="F55" s="234"/>
      <c r="G55" s="234"/>
    </row>
    <row r="56" spans="1:7" ht="26.25" customHeight="1" x14ac:dyDescent="0.4">
      <c r="A56" s="302" t="s">
        <v>80</v>
      </c>
      <c r="B56" s="303">
        <v>600</v>
      </c>
      <c r="C56" s="234" t="str">
        <f>B20</f>
        <v>LINEZOLID 600 MG TABLETS</v>
      </c>
      <c r="D56" s="234"/>
      <c r="E56" s="234"/>
      <c r="F56" s="234"/>
      <c r="G56" s="234"/>
    </row>
    <row r="57" spans="1:7" ht="17.25" customHeight="1" x14ac:dyDescent="0.3">
      <c r="A57" s="304"/>
      <c r="B57" s="304"/>
      <c r="C57" s="304"/>
      <c r="D57" s="305"/>
      <c r="E57" s="305"/>
      <c r="F57" s="305"/>
      <c r="G57" s="305"/>
    </row>
    <row r="58" spans="1:7" ht="57.75" customHeight="1" x14ac:dyDescent="0.4">
      <c r="A58" s="255" t="s">
        <v>121</v>
      </c>
      <c r="B58" s="256">
        <v>100</v>
      </c>
      <c r="C58" s="306" t="s">
        <v>122</v>
      </c>
      <c r="D58" s="307" t="s">
        <v>123</v>
      </c>
      <c r="E58" s="308" t="s">
        <v>124</v>
      </c>
      <c r="F58" s="309" t="s">
        <v>125</v>
      </c>
      <c r="G58" s="310" t="s">
        <v>126</v>
      </c>
    </row>
    <row r="59" spans="1:7" ht="26.25" customHeight="1" x14ac:dyDescent="0.4">
      <c r="A59" s="257" t="s">
        <v>54</v>
      </c>
      <c r="B59" s="258">
        <v>10</v>
      </c>
      <c r="C59" s="311">
        <v>1</v>
      </c>
      <c r="D59" s="414">
        <v>31422505</v>
      </c>
      <c r="E59" s="312">
        <f t="shared" ref="E59:E68" si="0">IF(ISBLANK(D59),"-",D59/$D$50*$D$47*$B$67)</f>
        <v>604.51967778058713</v>
      </c>
      <c r="F59" s="313">
        <f t="shared" ref="F59:F68" si="1">IF(ISBLANK(D59),"-",E59/$E$70*100)</f>
        <v>99.506322997621893</v>
      </c>
      <c r="G59" s="314">
        <f t="shared" ref="G59:G68" si="2">IF(ISBLANK(D59),"-",E59/$B$56*100)</f>
        <v>100.75327963009786</v>
      </c>
    </row>
    <row r="60" spans="1:7" ht="26.25" customHeight="1" x14ac:dyDescent="0.4">
      <c r="A60" s="257" t="s">
        <v>59</v>
      </c>
      <c r="B60" s="258">
        <v>100</v>
      </c>
      <c r="C60" s="315">
        <v>2</v>
      </c>
      <c r="D60" s="415">
        <v>31551314</v>
      </c>
      <c r="E60" s="316">
        <f t="shared" si="0"/>
        <v>606.99776077159117</v>
      </c>
      <c r="F60" s="317">
        <f t="shared" si="1"/>
        <v>99.914225230718856</v>
      </c>
      <c r="G60" s="318">
        <f t="shared" si="2"/>
        <v>101.16629346193187</v>
      </c>
    </row>
    <row r="61" spans="1:7" ht="26.25" customHeight="1" x14ac:dyDescent="0.4">
      <c r="A61" s="257" t="s">
        <v>60</v>
      </c>
      <c r="B61" s="258">
        <v>10</v>
      </c>
      <c r="C61" s="315">
        <v>3</v>
      </c>
      <c r="D61" s="415">
        <v>31624216</v>
      </c>
      <c r="E61" s="316">
        <f t="shared" si="0"/>
        <v>608.4002808300512</v>
      </c>
      <c r="F61" s="317">
        <f t="shared" si="1"/>
        <v>100.1450855634381</v>
      </c>
      <c r="G61" s="318">
        <f t="shared" si="2"/>
        <v>101.40004680500854</v>
      </c>
    </row>
    <row r="62" spans="1:7" ht="26.25" customHeight="1" x14ac:dyDescent="0.4">
      <c r="A62" s="257" t="s">
        <v>61</v>
      </c>
      <c r="B62" s="258">
        <v>100</v>
      </c>
      <c r="C62" s="315">
        <v>4</v>
      </c>
      <c r="D62" s="415">
        <v>31573799</v>
      </c>
      <c r="E62" s="316">
        <f t="shared" si="0"/>
        <v>607.43033688081277</v>
      </c>
      <c r="F62" s="317">
        <f t="shared" si="1"/>
        <v>99.985428964240469</v>
      </c>
      <c r="G62" s="318">
        <f t="shared" si="2"/>
        <v>101.23838948013545</v>
      </c>
    </row>
    <row r="63" spans="1:7" ht="26.25" customHeight="1" x14ac:dyDescent="0.4">
      <c r="A63" s="257" t="s">
        <v>62</v>
      </c>
      <c r="B63" s="258">
        <v>1</v>
      </c>
      <c r="C63" s="315">
        <v>5</v>
      </c>
      <c r="D63" s="415">
        <v>31619901</v>
      </c>
      <c r="E63" s="316">
        <f t="shared" si="0"/>
        <v>608.31726700255319</v>
      </c>
      <c r="F63" s="317">
        <f t="shared" si="1"/>
        <v>100.13142116005159</v>
      </c>
      <c r="G63" s="318">
        <f t="shared" si="2"/>
        <v>101.38621116709218</v>
      </c>
    </row>
    <row r="64" spans="1:7" ht="26.25" customHeight="1" x14ac:dyDescent="0.4">
      <c r="A64" s="257" t="s">
        <v>63</v>
      </c>
      <c r="B64" s="258">
        <v>1</v>
      </c>
      <c r="C64" s="315">
        <v>6</v>
      </c>
      <c r="D64" s="415">
        <v>31573357</v>
      </c>
      <c r="E64" s="316">
        <f t="shared" si="0"/>
        <v>607.42183349454297</v>
      </c>
      <c r="F64" s="317">
        <f t="shared" si="1"/>
        <v>99.984029273325774</v>
      </c>
      <c r="G64" s="318">
        <f t="shared" si="2"/>
        <v>101.2369722490905</v>
      </c>
    </row>
    <row r="65" spans="1:7" ht="26.25" customHeight="1" x14ac:dyDescent="0.4">
      <c r="A65" s="257" t="s">
        <v>65</v>
      </c>
      <c r="B65" s="258">
        <v>1</v>
      </c>
      <c r="C65" s="315">
        <v>7</v>
      </c>
      <c r="D65" s="415">
        <v>31607016</v>
      </c>
      <c r="E65" s="316">
        <f t="shared" si="0"/>
        <v>608.06937982588784</v>
      </c>
      <c r="F65" s="317">
        <f t="shared" si="1"/>
        <v>100.09061795318364</v>
      </c>
      <c r="G65" s="318">
        <f t="shared" si="2"/>
        <v>101.34489663764796</v>
      </c>
    </row>
    <row r="66" spans="1:7" ht="26.25" customHeight="1" x14ac:dyDescent="0.4">
      <c r="A66" s="257" t="s">
        <v>67</v>
      </c>
      <c r="B66" s="258">
        <v>1</v>
      </c>
      <c r="C66" s="315">
        <v>8</v>
      </c>
      <c r="D66" s="415">
        <v>31637695</v>
      </c>
      <c r="E66" s="316">
        <f t="shared" si="0"/>
        <v>608.65959563441834</v>
      </c>
      <c r="F66" s="317">
        <f t="shared" si="1"/>
        <v>100.18776980289275</v>
      </c>
      <c r="G66" s="318">
        <f t="shared" si="2"/>
        <v>101.44326593906972</v>
      </c>
    </row>
    <row r="67" spans="1:7" ht="27" customHeight="1" x14ac:dyDescent="0.4">
      <c r="A67" s="257" t="s">
        <v>69</v>
      </c>
      <c r="B67" s="285">
        <f>(B66/B65)*(B64/B63)*(B62/B61)*(B60/B59)*B58</f>
        <v>10000</v>
      </c>
      <c r="C67" s="315">
        <v>9</v>
      </c>
      <c r="D67" s="415">
        <v>31592390</v>
      </c>
      <c r="E67" s="316">
        <f t="shared" si="0"/>
        <v>607.78799854176623</v>
      </c>
      <c r="F67" s="317">
        <f t="shared" si="1"/>
        <v>100.04430148413819</v>
      </c>
      <c r="G67" s="318">
        <f t="shared" si="2"/>
        <v>101.29799975696103</v>
      </c>
    </row>
    <row r="68" spans="1:7" ht="27" customHeight="1" x14ac:dyDescent="0.4">
      <c r="A68" s="505" t="s">
        <v>71</v>
      </c>
      <c r="B68" s="519"/>
      <c r="C68" s="319">
        <v>10</v>
      </c>
      <c r="D68" s="416">
        <v>31581810</v>
      </c>
      <c r="E68" s="320">
        <f t="shared" si="0"/>
        <v>607.58445594734496</v>
      </c>
      <c r="F68" s="321">
        <f t="shared" si="1"/>
        <v>100.01079757038865</v>
      </c>
      <c r="G68" s="322">
        <f t="shared" si="2"/>
        <v>101.26407599122416</v>
      </c>
    </row>
    <row r="69" spans="1:7" ht="19.5" customHeight="1" x14ac:dyDescent="0.3">
      <c r="A69" s="507"/>
      <c r="B69" s="520"/>
      <c r="C69" s="315"/>
      <c r="D69" s="287"/>
      <c r="E69" s="323"/>
      <c r="F69" s="305"/>
      <c r="G69" s="324"/>
    </row>
    <row r="70" spans="1:7" ht="26.25" customHeight="1" x14ac:dyDescent="0.4">
      <c r="A70" s="305"/>
      <c r="B70" s="305"/>
      <c r="C70" s="325" t="s">
        <v>127</v>
      </c>
      <c r="D70" s="326"/>
      <c r="E70" s="327">
        <f>AVERAGE(E59:E68)</f>
        <v>607.51885867095564</v>
      </c>
      <c r="F70" s="327">
        <f>AVERAGE(F59:F68)</f>
        <v>99.999999999999972</v>
      </c>
      <c r="G70" s="328">
        <f>AVERAGE(G59:G68)</f>
        <v>101.25314311182592</v>
      </c>
    </row>
    <row r="71" spans="1:7" ht="26.25" customHeight="1" x14ac:dyDescent="0.4">
      <c r="A71" s="305"/>
      <c r="B71" s="305"/>
      <c r="C71" s="325"/>
      <c r="D71" s="326"/>
      <c r="E71" s="329">
        <f>STDEV(E59:E68)/E70</f>
        <v>1.9304902551886749E-3</v>
      </c>
      <c r="F71" s="329">
        <f>STDEV(F59:F68)/F70</f>
        <v>1.9304902551886428E-3</v>
      </c>
      <c r="G71" s="330">
        <f>STDEV(G59:G68)/G70</f>
        <v>1.9304902551886302E-3</v>
      </c>
    </row>
    <row r="72" spans="1:7" ht="27" customHeight="1" x14ac:dyDescent="0.4">
      <c r="A72" s="305"/>
      <c r="B72" s="305"/>
      <c r="C72" s="331"/>
      <c r="D72" s="332"/>
      <c r="E72" s="333">
        <f>COUNT(E59:E68)</f>
        <v>10</v>
      </c>
      <c r="F72" s="333">
        <f>COUNT(F59:F68)</f>
        <v>10</v>
      </c>
      <c r="G72" s="334">
        <f>COUNT(G59:G68)</f>
        <v>10</v>
      </c>
    </row>
    <row r="73" spans="1:7" ht="18.75" customHeight="1" x14ac:dyDescent="0.3">
      <c r="A73" s="305"/>
      <c r="B73" s="335"/>
      <c r="C73" s="335"/>
      <c r="D73" s="284"/>
      <c r="E73" s="326"/>
      <c r="F73" s="281"/>
      <c r="G73" s="336"/>
    </row>
    <row r="74" spans="1:7" ht="18.75" customHeight="1" x14ac:dyDescent="0.3">
      <c r="A74" s="244" t="s">
        <v>128</v>
      </c>
      <c r="B74" s="337" t="s">
        <v>100</v>
      </c>
      <c r="C74" s="517" t="str">
        <f>B20</f>
        <v>LINEZOLID 600 MG TABLETS</v>
      </c>
      <c r="D74" s="517"/>
      <c r="E74" s="338" t="s">
        <v>101</v>
      </c>
      <c r="F74" s="338"/>
      <c r="G74" s="339">
        <f>G70</f>
        <v>101.25314311182592</v>
      </c>
    </row>
    <row r="75" spans="1:7" ht="18.75" customHeight="1" x14ac:dyDescent="0.3">
      <c r="A75" s="244"/>
      <c r="B75" s="337"/>
      <c r="C75" s="340"/>
      <c r="D75" s="340"/>
      <c r="E75" s="338"/>
      <c r="F75" s="338"/>
      <c r="G75" s="341"/>
    </row>
    <row r="76" spans="1:7" ht="18.75" customHeight="1" x14ac:dyDescent="0.3">
      <c r="A76" s="235" t="s">
        <v>1</v>
      </c>
      <c r="B76" s="342" t="s">
        <v>129</v>
      </c>
      <c r="C76" s="234"/>
      <c r="D76" s="234"/>
      <c r="E76" s="234"/>
      <c r="F76" s="234"/>
      <c r="G76" s="305"/>
    </row>
    <row r="77" spans="1:7" ht="18.75" customHeight="1" x14ac:dyDescent="0.3">
      <c r="A77" s="235"/>
      <c r="B77" s="300"/>
      <c r="C77" s="234"/>
      <c r="D77" s="234"/>
      <c r="E77" s="234"/>
      <c r="F77" s="234"/>
      <c r="G77" s="305"/>
    </row>
    <row r="78" spans="1:7" ht="18.75" customHeight="1" x14ac:dyDescent="0.3">
      <c r="A78" s="305"/>
      <c r="B78" s="526" t="s">
        <v>130</v>
      </c>
      <c r="C78" s="527"/>
      <c r="D78" s="234"/>
      <c r="E78" s="305"/>
      <c r="F78" s="305"/>
      <c r="G78" s="305"/>
    </row>
    <row r="79" spans="1:7" ht="18.75" customHeight="1" x14ac:dyDescent="0.3">
      <c r="A79" s="305"/>
      <c r="B79" s="343" t="s">
        <v>131</v>
      </c>
      <c r="C79" s="344">
        <f>G70</f>
        <v>101.25314311182592</v>
      </c>
      <c r="D79" s="234"/>
      <c r="E79" s="305"/>
      <c r="F79" s="305"/>
      <c r="G79" s="305"/>
    </row>
    <row r="80" spans="1:7" ht="26.25" customHeight="1" x14ac:dyDescent="0.4">
      <c r="A80" s="305"/>
      <c r="B80" s="343" t="s">
        <v>132</v>
      </c>
      <c r="C80" s="345">
        <v>2.4</v>
      </c>
      <c r="D80" s="234"/>
      <c r="E80" s="305"/>
      <c r="F80" s="305"/>
      <c r="G80" s="305"/>
    </row>
    <row r="81" spans="1:7" ht="18.75" customHeight="1" x14ac:dyDescent="0.3">
      <c r="A81" s="305"/>
      <c r="B81" s="343" t="s">
        <v>133</v>
      </c>
      <c r="C81" s="344">
        <f>STDEV(G59:G68)</f>
        <v>0.19546820608459972</v>
      </c>
      <c r="D81" s="234"/>
      <c r="E81" s="305"/>
      <c r="F81" s="305"/>
      <c r="G81" s="305"/>
    </row>
    <row r="82" spans="1:7" ht="18.75" customHeight="1" x14ac:dyDescent="0.3">
      <c r="A82" s="305"/>
      <c r="B82" s="343" t="s">
        <v>134</v>
      </c>
      <c r="C82" s="344">
        <f>IF(OR(G70&lt;98.5,G70&gt;101.5),(IF(98.5&gt;G70,98.5,101.5)),C79)</f>
        <v>101.25314311182592</v>
      </c>
      <c r="D82" s="234"/>
      <c r="E82" s="305"/>
      <c r="F82" s="305"/>
      <c r="G82" s="305"/>
    </row>
    <row r="83" spans="1:7" ht="18.75" customHeight="1" x14ac:dyDescent="0.3">
      <c r="A83" s="305"/>
      <c r="B83" s="343" t="s">
        <v>135</v>
      </c>
      <c r="C83" s="346">
        <f>ABS(C82-C79)+(C80*C81)</f>
        <v>0.46912369460303932</v>
      </c>
      <c r="D83" s="234"/>
      <c r="E83" s="305"/>
      <c r="F83" s="305"/>
      <c r="G83" s="305"/>
    </row>
    <row r="84" spans="1:7" ht="18.75" customHeight="1" x14ac:dyDescent="0.3">
      <c r="A84" s="302"/>
      <c r="B84" s="347"/>
      <c r="C84" s="234"/>
      <c r="D84" s="234"/>
      <c r="E84" s="234"/>
      <c r="F84" s="234"/>
      <c r="G84" s="234"/>
    </row>
    <row r="85" spans="1:7" ht="18.75" customHeight="1" x14ac:dyDescent="0.3">
      <c r="A85" s="243" t="s">
        <v>102</v>
      </c>
      <c r="B85" s="243" t="s">
        <v>103</v>
      </c>
      <c r="C85" s="234"/>
      <c r="D85" s="234"/>
      <c r="E85" s="234"/>
      <c r="F85" s="234"/>
      <c r="G85" s="234"/>
    </row>
    <row r="86" spans="1:7" ht="18.75" customHeight="1" x14ac:dyDescent="0.3">
      <c r="A86" s="243"/>
      <c r="B86" s="243"/>
      <c r="C86" s="234"/>
      <c r="D86" s="234"/>
      <c r="E86" s="234"/>
      <c r="F86" s="234"/>
      <c r="G86" s="234"/>
    </row>
    <row r="87" spans="1:7" ht="26.25" customHeight="1" x14ac:dyDescent="0.4">
      <c r="A87" s="244" t="s">
        <v>4</v>
      </c>
      <c r="B87" s="503"/>
      <c r="C87" s="503"/>
      <c r="D87" s="234"/>
      <c r="E87" s="234"/>
      <c r="F87" s="234"/>
      <c r="G87" s="234"/>
    </row>
    <row r="88" spans="1:7" ht="26.25" customHeight="1" x14ac:dyDescent="0.4">
      <c r="A88" s="245" t="s">
        <v>41</v>
      </c>
      <c r="B88" s="493"/>
      <c r="C88" s="493"/>
      <c r="D88" s="234"/>
      <c r="E88" s="234"/>
      <c r="F88" s="234"/>
      <c r="G88" s="234"/>
    </row>
    <row r="89" spans="1:7" ht="27" customHeight="1" x14ac:dyDescent="0.4">
      <c r="A89" s="245" t="s">
        <v>6</v>
      </c>
      <c r="B89" s="246">
        <f>B32</f>
        <v>1</v>
      </c>
      <c r="C89" s="234"/>
      <c r="D89" s="234"/>
      <c r="E89" s="234"/>
      <c r="F89" s="234"/>
      <c r="G89" s="234"/>
    </row>
    <row r="90" spans="1:7" ht="27" customHeight="1" x14ac:dyDescent="0.4">
      <c r="A90" s="245" t="s">
        <v>42</v>
      </c>
      <c r="B90" s="246">
        <f>B33</f>
        <v>0</v>
      </c>
      <c r="C90" s="494" t="s">
        <v>43</v>
      </c>
      <c r="D90" s="495"/>
      <c r="E90" s="495"/>
      <c r="F90" s="495"/>
      <c r="G90" s="496"/>
    </row>
    <row r="91" spans="1:7" ht="18.75" customHeight="1" x14ac:dyDescent="0.3">
      <c r="A91" s="245" t="s">
        <v>44</v>
      </c>
      <c r="B91" s="249">
        <f>B89-B90</f>
        <v>1</v>
      </c>
      <c r="C91" s="348"/>
      <c r="D91" s="348"/>
      <c r="E91" s="348"/>
      <c r="F91" s="348"/>
      <c r="G91" s="349"/>
    </row>
    <row r="92" spans="1:7" ht="19.5" customHeight="1" x14ac:dyDescent="0.3">
      <c r="A92" s="245"/>
      <c r="B92" s="249"/>
      <c r="C92" s="348"/>
      <c r="D92" s="348"/>
      <c r="E92" s="348"/>
      <c r="F92" s="348"/>
      <c r="G92" s="349"/>
    </row>
    <row r="93" spans="1:7" ht="27" customHeight="1" x14ac:dyDescent="0.4">
      <c r="A93" s="245" t="s">
        <v>45</v>
      </c>
      <c r="B93" s="251">
        <v>1</v>
      </c>
      <c r="C93" s="497" t="s">
        <v>136</v>
      </c>
      <c r="D93" s="498"/>
      <c r="E93" s="498"/>
      <c r="F93" s="498"/>
      <c r="G93" s="498"/>
    </row>
    <row r="94" spans="1:7" ht="27" customHeight="1" x14ac:dyDescent="0.4">
      <c r="A94" s="245" t="s">
        <v>47</v>
      </c>
      <c r="B94" s="251">
        <v>1</v>
      </c>
      <c r="C94" s="497" t="s">
        <v>137</v>
      </c>
      <c r="D94" s="498"/>
      <c r="E94" s="498"/>
      <c r="F94" s="498"/>
      <c r="G94" s="498"/>
    </row>
    <row r="95" spans="1:7" ht="18.75" customHeight="1" x14ac:dyDescent="0.3">
      <c r="A95" s="245"/>
      <c r="B95" s="252"/>
      <c r="C95" s="253"/>
      <c r="D95" s="253"/>
      <c r="E95" s="253"/>
      <c r="F95" s="253"/>
      <c r="G95" s="253"/>
    </row>
    <row r="96" spans="1:7" ht="18.75" customHeight="1" x14ac:dyDescent="0.3">
      <c r="A96" s="245" t="s">
        <v>49</v>
      </c>
      <c r="B96" s="254">
        <f>B93/B94</f>
        <v>1</v>
      </c>
      <c r="C96" s="234" t="s">
        <v>50</v>
      </c>
      <c r="D96" s="234"/>
      <c r="E96" s="234"/>
      <c r="F96" s="234"/>
      <c r="G96" s="234"/>
    </row>
    <row r="97" spans="1:7" ht="19.5" customHeight="1" x14ac:dyDescent="0.3">
      <c r="A97" s="243"/>
      <c r="B97" s="243"/>
      <c r="C97" s="234"/>
      <c r="D97" s="234"/>
      <c r="E97" s="234"/>
      <c r="F97" s="234"/>
      <c r="G97" s="234"/>
    </row>
    <row r="98" spans="1:7" ht="27" customHeight="1" x14ac:dyDescent="0.4">
      <c r="A98" s="255" t="s">
        <v>119</v>
      </c>
      <c r="B98" s="350">
        <v>1</v>
      </c>
      <c r="C98" s="234"/>
      <c r="D98" s="351" t="s">
        <v>52</v>
      </c>
      <c r="E98" s="352"/>
      <c r="F98" s="500" t="s">
        <v>53</v>
      </c>
      <c r="G98" s="502"/>
    </row>
    <row r="99" spans="1:7" ht="26.25" customHeight="1" x14ac:dyDescent="0.4">
      <c r="A99" s="257" t="s">
        <v>54</v>
      </c>
      <c r="B99" s="353">
        <v>1</v>
      </c>
      <c r="C99" s="259" t="s">
        <v>55</v>
      </c>
      <c r="D99" s="260" t="s">
        <v>56</v>
      </c>
      <c r="E99" s="261" t="s">
        <v>57</v>
      </c>
      <c r="F99" s="260" t="s">
        <v>56</v>
      </c>
      <c r="G99" s="262" t="s">
        <v>57</v>
      </c>
    </row>
    <row r="100" spans="1:7" ht="26.25" customHeight="1" x14ac:dyDescent="0.4">
      <c r="A100" s="257" t="s">
        <v>59</v>
      </c>
      <c r="B100" s="353">
        <v>1</v>
      </c>
      <c r="C100" s="263">
        <v>1</v>
      </c>
      <c r="D100" s="264"/>
      <c r="E100" s="354" t="str">
        <f>IF(ISBLANK(D100),"-",$D$110/$D$107*D100)</f>
        <v>-</v>
      </c>
      <c r="F100" s="355"/>
      <c r="G100" s="266" t="str">
        <f>IF(ISBLANK(F100),"-",$D$110/$F$107*F100)</f>
        <v>-</v>
      </c>
    </row>
    <row r="101" spans="1:7" ht="26.25" customHeight="1" x14ac:dyDescent="0.4">
      <c r="A101" s="257" t="s">
        <v>60</v>
      </c>
      <c r="B101" s="353">
        <v>1</v>
      </c>
      <c r="C101" s="267">
        <v>2</v>
      </c>
      <c r="D101" s="268"/>
      <c r="E101" s="356" t="str">
        <f>IF(ISBLANK(D101),"-",$D$110/$D$107*D101)</f>
        <v>-</v>
      </c>
      <c r="F101" s="246"/>
      <c r="G101" s="270" t="str">
        <f>IF(ISBLANK(F101),"-",$D$110/$F$107*F101)</f>
        <v>-</v>
      </c>
    </row>
    <row r="102" spans="1:7" ht="26.25" customHeight="1" x14ac:dyDescent="0.4">
      <c r="A102" s="257" t="s">
        <v>61</v>
      </c>
      <c r="B102" s="353">
        <v>1</v>
      </c>
      <c r="C102" s="267">
        <v>3</v>
      </c>
      <c r="D102" s="268"/>
      <c r="E102" s="356" t="str">
        <f>IF(ISBLANK(D102),"-",$D$110/$D$107*D102)</f>
        <v>-</v>
      </c>
      <c r="F102" s="357"/>
      <c r="G102" s="270" t="str">
        <f>IF(ISBLANK(F102),"-",$D$110/$F$107*F102)</f>
        <v>-</v>
      </c>
    </row>
    <row r="103" spans="1:7" ht="26.25" customHeight="1" x14ac:dyDescent="0.4">
      <c r="A103" s="257" t="s">
        <v>62</v>
      </c>
      <c r="B103" s="353">
        <v>1</v>
      </c>
      <c r="C103" s="271">
        <v>4</v>
      </c>
      <c r="D103" s="272"/>
      <c r="E103" s="358" t="str">
        <f>IF(ISBLANK(D103),"-",$D$110/$D$107*D103)</f>
        <v>-</v>
      </c>
      <c r="F103" s="359"/>
      <c r="G103" s="274" t="str">
        <f>IF(ISBLANK(F103),"-",$D$110/$F$107*F103)</f>
        <v>-</v>
      </c>
    </row>
    <row r="104" spans="1:7" ht="27" customHeight="1" x14ac:dyDescent="0.4">
      <c r="A104" s="257" t="s">
        <v>63</v>
      </c>
      <c r="B104" s="353">
        <v>1</v>
      </c>
      <c r="C104" s="275" t="s">
        <v>64</v>
      </c>
      <c r="D104" s="360" t="e">
        <f>AVERAGE(D100:D103)</f>
        <v>#DIV/0!</v>
      </c>
      <c r="E104" s="277" t="e">
        <f>AVERAGE(E100:E103)</f>
        <v>#DIV/0!</v>
      </c>
      <c r="F104" s="360" t="e">
        <f>AVERAGE(F100:F103)</f>
        <v>#DIV/0!</v>
      </c>
      <c r="G104" s="361" t="e">
        <f>AVERAGE(G100:G103)</f>
        <v>#DIV/0!</v>
      </c>
    </row>
    <row r="105" spans="1:7" ht="26.25" customHeight="1" x14ac:dyDescent="0.4">
      <c r="A105" s="257" t="s">
        <v>65</v>
      </c>
      <c r="B105" s="353">
        <v>1</v>
      </c>
      <c r="C105" s="279" t="s">
        <v>106</v>
      </c>
      <c r="D105" s="362"/>
      <c r="E105" s="281"/>
      <c r="F105" s="280"/>
      <c r="G105" s="234"/>
    </row>
    <row r="106" spans="1:7" ht="26.25" customHeight="1" x14ac:dyDescent="0.4">
      <c r="A106" s="257" t="s">
        <v>67</v>
      </c>
      <c r="B106" s="353">
        <v>1</v>
      </c>
      <c r="C106" s="282" t="s">
        <v>107</v>
      </c>
      <c r="D106" s="363">
        <f>D105*$B$96</f>
        <v>0</v>
      </c>
      <c r="E106" s="284"/>
      <c r="F106" s="283">
        <f>F105*$B$96</f>
        <v>0</v>
      </c>
      <c r="G106" s="234"/>
    </row>
    <row r="107" spans="1:7" ht="19.5" customHeight="1" x14ac:dyDescent="0.3">
      <c r="A107" s="257" t="s">
        <v>69</v>
      </c>
      <c r="B107" s="395">
        <f>(B106/B105)*(B104/B103)*(B102/B101)*(B100/B99)*B98</f>
        <v>1</v>
      </c>
      <c r="C107" s="282" t="s">
        <v>70</v>
      </c>
      <c r="D107" s="364">
        <f>D106*$B$91/100</f>
        <v>0</v>
      </c>
      <c r="E107" s="287"/>
      <c r="F107" s="286">
        <f>F106*$B$91/100</f>
        <v>0</v>
      </c>
      <c r="G107" s="234"/>
    </row>
    <row r="108" spans="1:7" ht="19.5" customHeight="1" x14ac:dyDescent="0.3">
      <c r="A108" s="505" t="s">
        <v>71</v>
      </c>
      <c r="B108" s="506"/>
      <c r="C108" s="282" t="s">
        <v>72</v>
      </c>
      <c r="D108" s="363">
        <f>D107/$B$107</f>
        <v>0</v>
      </c>
      <c r="E108" s="287"/>
      <c r="F108" s="288">
        <f>F107/$B$107</f>
        <v>0</v>
      </c>
      <c r="G108" s="365"/>
    </row>
    <row r="109" spans="1:7" ht="19.5" customHeight="1" x14ac:dyDescent="0.3">
      <c r="A109" s="507"/>
      <c r="B109" s="508"/>
      <c r="C109" s="413" t="s">
        <v>120</v>
      </c>
      <c r="D109" s="367">
        <f>$B$56/$B$125</f>
        <v>600</v>
      </c>
      <c r="E109" s="234"/>
      <c r="F109" s="291"/>
      <c r="G109" s="368"/>
    </row>
    <row r="110" spans="1:7" ht="18.75" customHeight="1" x14ac:dyDescent="0.3">
      <c r="A110" s="234"/>
      <c r="B110" s="234"/>
      <c r="C110" s="366" t="s">
        <v>74</v>
      </c>
      <c r="D110" s="363">
        <f>D109*$B$107</f>
        <v>600</v>
      </c>
      <c r="E110" s="234"/>
      <c r="F110" s="291"/>
      <c r="G110" s="365"/>
    </row>
    <row r="111" spans="1:7" ht="19.5" customHeight="1" x14ac:dyDescent="0.3">
      <c r="A111" s="234"/>
      <c r="B111" s="234"/>
      <c r="C111" s="369" t="s">
        <v>75</v>
      </c>
      <c r="D111" s="370">
        <f>D110/B96</f>
        <v>600</v>
      </c>
      <c r="E111" s="234"/>
      <c r="F111" s="296"/>
      <c r="G111" s="365"/>
    </row>
    <row r="112" spans="1:7" ht="18.75" customHeight="1" x14ac:dyDescent="0.3">
      <c r="A112" s="234"/>
      <c r="B112" s="234"/>
      <c r="C112" s="371" t="s">
        <v>76</v>
      </c>
      <c r="D112" s="372" t="e">
        <f>AVERAGE(E100:E103,G100:G103)</f>
        <v>#DIV/0!</v>
      </c>
      <c r="E112" s="234"/>
      <c r="F112" s="296"/>
      <c r="G112" s="373"/>
    </row>
    <row r="113" spans="1:7" ht="18.75" customHeight="1" x14ac:dyDescent="0.3">
      <c r="A113" s="234"/>
      <c r="B113" s="234"/>
      <c r="C113" s="374" t="s">
        <v>77</v>
      </c>
      <c r="D113" s="375" t="e">
        <f>STDEV(E100:E103,G100:G103)/D112</f>
        <v>#DIV/0!</v>
      </c>
      <c r="E113" s="234"/>
      <c r="F113" s="296"/>
      <c r="G113" s="365"/>
    </row>
    <row r="114" spans="1:7" ht="19.5" customHeight="1" x14ac:dyDescent="0.3">
      <c r="A114" s="234"/>
      <c r="B114" s="234"/>
      <c r="C114" s="376" t="s">
        <v>20</v>
      </c>
      <c r="D114" s="377">
        <f>COUNT(E100:E103,G100:G103)</f>
        <v>0</v>
      </c>
      <c r="E114" s="234"/>
      <c r="F114" s="296"/>
      <c r="G114" s="365"/>
    </row>
    <row r="115" spans="1:7" ht="19.5" customHeight="1" x14ac:dyDescent="0.3">
      <c r="A115" s="235"/>
      <c r="B115" s="235"/>
      <c r="C115" s="235"/>
      <c r="D115" s="235"/>
      <c r="E115" s="235"/>
      <c r="F115" s="234"/>
      <c r="G115" s="234"/>
    </row>
    <row r="116" spans="1:7" ht="26.25" customHeight="1" x14ac:dyDescent="0.4">
      <c r="A116" s="255" t="s">
        <v>111</v>
      </c>
      <c r="B116" s="350">
        <v>1</v>
      </c>
      <c r="C116" s="378" t="s">
        <v>138</v>
      </c>
      <c r="D116" s="379" t="s">
        <v>56</v>
      </c>
      <c r="E116" s="380" t="s">
        <v>113</v>
      </c>
      <c r="F116" s="381" t="s">
        <v>114</v>
      </c>
      <c r="G116" s="234"/>
    </row>
    <row r="117" spans="1:7" ht="26.25" customHeight="1" x14ac:dyDescent="0.4">
      <c r="A117" s="257" t="s">
        <v>115</v>
      </c>
      <c r="B117" s="353">
        <v>1</v>
      </c>
      <c r="C117" s="315">
        <v>1</v>
      </c>
      <c r="D117" s="382"/>
      <c r="E117" s="383" t="str">
        <f t="shared" ref="E117:E122" si="3">IF(ISBLANK(D117),"-",D117/$D$112*$D$109*$B$125)</f>
        <v>-</v>
      </c>
      <c r="F117" s="384" t="str">
        <f t="shared" ref="F117:F122" si="4">IF(ISBLANK(D117), "-", E117/$B$56)</f>
        <v>-</v>
      </c>
      <c r="G117" s="234"/>
    </row>
    <row r="118" spans="1:7" ht="26.25" customHeight="1" x14ac:dyDescent="0.4">
      <c r="A118" s="257" t="s">
        <v>88</v>
      </c>
      <c r="B118" s="353">
        <v>1</v>
      </c>
      <c r="C118" s="315">
        <v>2</v>
      </c>
      <c r="D118" s="382"/>
      <c r="E118" s="385" t="str">
        <f t="shared" si="3"/>
        <v>-</v>
      </c>
      <c r="F118" s="386" t="str">
        <f t="shared" si="4"/>
        <v>-</v>
      </c>
      <c r="G118" s="234"/>
    </row>
    <row r="119" spans="1:7" ht="26.25" customHeight="1" x14ac:dyDescent="0.4">
      <c r="A119" s="257" t="s">
        <v>89</v>
      </c>
      <c r="B119" s="353">
        <v>1</v>
      </c>
      <c r="C119" s="315">
        <v>3</v>
      </c>
      <c r="D119" s="382"/>
      <c r="E119" s="385" t="str">
        <f t="shared" si="3"/>
        <v>-</v>
      </c>
      <c r="F119" s="386" t="str">
        <f t="shared" si="4"/>
        <v>-</v>
      </c>
      <c r="G119" s="234"/>
    </row>
    <row r="120" spans="1:7" ht="26.25" customHeight="1" x14ac:dyDescent="0.4">
      <c r="A120" s="257" t="s">
        <v>90</v>
      </c>
      <c r="B120" s="353">
        <v>1</v>
      </c>
      <c r="C120" s="315">
        <v>4</v>
      </c>
      <c r="D120" s="382"/>
      <c r="E120" s="385" t="str">
        <f t="shared" si="3"/>
        <v>-</v>
      </c>
      <c r="F120" s="386" t="str">
        <f t="shared" si="4"/>
        <v>-</v>
      </c>
      <c r="G120" s="234"/>
    </row>
    <row r="121" spans="1:7" ht="26.25" customHeight="1" x14ac:dyDescent="0.4">
      <c r="A121" s="257" t="s">
        <v>91</v>
      </c>
      <c r="B121" s="353">
        <v>1</v>
      </c>
      <c r="C121" s="315">
        <v>5</v>
      </c>
      <c r="D121" s="382"/>
      <c r="E121" s="385" t="str">
        <f t="shared" si="3"/>
        <v>-</v>
      </c>
      <c r="F121" s="386" t="str">
        <f t="shared" si="4"/>
        <v>-</v>
      </c>
      <c r="G121" s="234"/>
    </row>
    <row r="122" spans="1:7" ht="26.25" customHeight="1" x14ac:dyDescent="0.4">
      <c r="A122" s="257" t="s">
        <v>93</v>
      </c>
      <c r="B122" s="353">
        <v>1</v>
      </c>
      <c r="C122" s="387">
        <v>6</v>
      </c>
      <c r="D122" s="388"/>
      <c r="E122" s="389" t="str">
        <f t="shared" si="3"/>
        <v>-</v>
      </c>
      <c r="F122" s="390" t="str">
        <f t="shared" si="4"/>
        <v>-</v>
      </c>
      <c r="G122" s="234"/>
    </row>
    <row r="123" spans="1:7" ht="26.25" customHeight="1" x14ac:dyDescent="0.4">
      <c r="A123" s="257" t="s">
        <v>94</v>
      </c>
      <c r="B123" s="353">
        <v>1</v>
      </c>
      <c r="C123" s="315"/>
      <c r="D123" s="391"/>
      <c r="E123" s="335"/>
      <c r="F123" s="318"/>
      <c r="G123" s="234"/>
    </row>
    <row r="124" spans="1:7" ht="26.25" customHeight="1" x14ac:dyDescent="0.4">
      <c r="A124" s="257" t="s">
        <v>95</v>
      </c>
      <c r="B124" s="353">
        <v>1</v>
      </c>
      <c r="C124" s="315"/>
      <c r="D124" s="392"/>
      <c r="E124" s="393" t="s">
        <v>64</v>
      </c>
      <c r="F124" s="394" t="e">
        <f>AVERAGE(F117:F122)</f>
        <v>#DIV/0!</v>
      </c>
      <c r="G124" s="234"/>
    </row>
    <row r="125" spans="1:7" ht="27" customHeight="1" x14ac:dyDescent="0.4">
      <c r="A125" s="257" t="s">
        <v>96</v>
      </c>
      <c r="B125" s="395">
        <f>(B124/B123)*(B122/B121)*(B120/B119)*(B118/B117)*B116</f>
        <v>1</v>
      </c>
      <c r="C125" s="396"/>
      <c r="D125" s="397"/>
      <c r="E125" s="293" t="s">
        <v>77</v>
      </c>
      <c r="F125" s="330" t="e">
        <f>STDEV(F117:F122)/F124</f>
        <v>#DIV/0!</v>
      </c>
      <c r="G125" s="234"/>
    </row>
    <row r="126" spans="1:7" ht="27" customHeight="1" x14ac:dyDescent="0.4">
      <c r="A126" s="505" t="s">
        <v>71</v>
      </c>
      <c r="B126" s="506"/>
      <c r="C126" s="398"/>
      <c r="D126" s="399"/>
      <c r="E126" s="400" t="s">
        <v>20</v>
      </c>
      <c r="F126" s="401">
        <f>COUNT(F117:F122)</f>
        <v>0</v>
      </c>
      <c r="G126" s="234"/>
    </row>
    <row r="127" spans="1:7" ht="19.5" customHeight="1" x14ac:dyDescent="0.3">
      <c r="A127" s="507"/>
      <c r="B127" s="508"/>
      <c r="C127" s="335"/>
      <c r="D127" s="335"/>
      <c r="E127" s="335"/>
      <c r="F127" s="391"/>
      <c r="G127" s="335"/>
    </row>
    <row r="128" spans="1:7" ht="18.75" customHeight="1" x14ac:dyDescent="0.3">
      <c r="A128" s="253"/>
      <c r="B128" s="253"/>
      <c r="C128" s="335"/>
      <c r="D128" s="335"/>
      <c r="E128" s="335"/>
      <c r="F128" s="391"/>
      <c r="G128" s="335"/>
    </row>
    <row r="129" spans="1:7" ht="18.75" customHeight="1" x14ac:dyDescent="0.3">
      <c r="A129" s="244" t="s">
        <v>128</v>
      </c>
      <c r="B129" s="337" t="s">
        <v>116</v>
      </c>
      <c r="C129" s="517" t="str">
        <f>B20</f>
        <v>LINEZOLID 600 MG TABLETS</v>
      </c>
      <c r="D129" s="517"/>
      <c r="E129" s="338" t="s">
        <v>117</v>
      </c>
      <c r="F129" s="338"/>
      <c r="G129" s="341" t="e">
        <f>F124</f>
        <v>#DIV/0!</v>
      </c>
    </row>
    <row r="130" spans="1:7" ht="19.5" customHeight="1" x14ac:dyDescent="0.3">
      <c r="A130" s="402"/>
      <c r="B130" s="402"/>
      <c r="C130" s="403"/>
      <c r="D130" s="403"/>
      <c r="E130" s="403"/>
      <c r="F130" s="403"/>
      <c r="G130" s="403"/>
    </row>
    <row r="131" spans="1:7" ht="18.75" customHeight="1" x14ac:dyDescent="0.3">
      <c r="A131" s="234"/>
      <c r="B131" s="518" t="s">
        <v>26</v>
      </c>
      <c r="C131" s="518"/>
      <c r="D131" s="234"/>
      <c r="E131" s="404" t="s">
        <v>27</v>
      </c>
      <c r="F131" s="405"/>
      <c r="G131" s="412" t="s">
        <v>28</v>
      </c>
    </row>
    <row r="132" spans="1:7" ht="60" customHeight="1" x14ac:dyDescent="0.3">
      <c r="A132" s="406" t="s">
        <v>29</v>
      </c>
      <c r="B132" s="407"/>
      <c r="C132" s="407"/>
      <c r="D132" s="234"/>
      <c r="E132" s="407"/>
      <c r="F132" s="335"/>
      <c r="G132" s="408"/>
    </row>
    <row r="133" spans="1:7" ht="60" customHeight="1" x14ac:dyDescent="0.3">
      <c r="A133" s="406" t="s">
        <v>30</v>
      </c>
      <c r="B133" s="409"/>
      <c r="C133" s="409"/>
      <c r="D133" s="234"/>
      <c r="E133" s="409"/>
      <c r="F133" s="335"/>
      <c r="G133" s="410"/>
    </row>
    <row r="250" spans="1:1" x14ac:dyDescent="0.2">
      <c r="A250">
        <v>0</v>
      </c>
    </row>
  </sheetData>
  <sheetProtection password="F258" sheet="1" formatColumns="0" formatRows="0" insertColumns="0" insertHyperlinks="0" deleteColumns="0" deleteRows="0" autoFilter="0" pivotTable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LINEZOLID 2</vt:lpstr>
      <vt:lpstr>SST</vt:lpstr>
      <vt:lpstr>LINEZOLID</vt:lpstr>
      <vt:lpstr>LINEZOLID 1</vt:lpstr>
      <vt:lpstr>'LINEZOLID 1'!Print_Area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2016-07-22T06:06:06Z</cp:lastPrinted>
  <dcterms:created xsi:type="dcterms:W3CDTF">2005-07-05T10:19:27Z</dcterms:created>
  <dcterms:modified xsi:type="dcterms:W3CDTF">2016-08-12T05:41:06Z</dcterms:modified>
</cp:coreProperties>
</file>