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ASSAY &amp; DISSOLUTION" sheetId="1" r:id="rId1"/>
    <sheet name="SST" sheetId="2" r:id="rId2"/>
    <sheet name="UNIFORMITY OF WT" sheetId="3" r:id="rId3"/>
  </sheets>
  <definedNames>
    <definedName name="_xlnm.Print_Area" localSheetId="0">'ASSAY &amp; DISSOLUTION'!$A$1:$H$159</definedName>
    <definedName name="_xlnm.Print_Area" localSheetId="2">'UNIFORMITY OF WT'!$A$1:$F$54</definedName>
  </definedNames>
  <calcPr calcId="144525"/>
</workbook>
</file>

<file path=xl/calcChain.xml><?xml version="1.0" encoding="utf-8"?>
<calcChain xmlns="http://schemas.openxmlformats.org/spreadsheetml/2006/main">
  <c r="C46" i="3" l="1"/>
  <c r="C49" i="3" s="1"/>
  <c r="C45" i="3"/>
  <c r="C19" i="3"/>
  <c r="B39" i="2"/>
  <c r="E37" i="2"/>
  <c r="D37" i="2"/>
  <c r="C37" i="2"/>
  <c r="B37" i="2"/>
  <c r="B38" i="2" s="1"/>
  <c r="B18" i="2"/>
  <c r="E16" i="2"/>
  <c r="D16" i="2"/>
  <c r="C16" i="2"/>
  <c r="B16" i="2"/>
  <c r="B17" i="2" s="1"/>
  <c r="D24" i="3" l="1"/>
  <c r="D32" i="3"/>
  <c r="D40" i="3"/>
  <c r="D49" i="3"/>
  <c r="D25" i="3"/>
  <c r="D33" i="3"/>
  <c r="D41" i="3"/>
  <c r="D29" i="3"/>
  <c r="D37" i="3"/>
  <c r="D28" i="3"/>
  <c r="D36" i="3"/>
  <c r="C50" i="3"/>
  <c r="D26" i="3"/>
  <c r="D30" i="3"/>
  <c r="D34" i="3"/>
  <c r="D38" i="3"/>
  <c r="D42" i="3"/>
  <c r="B49" i="3"/>
  <c r="D50" i="3"/>
  <c r="D27" i="3"/>
  <c r="D31" i="3"/>
  <c r="D35" i="3"/>
  <c r="D39" i="3"/>
  <c r="D43" i="3"/>
  <c r="F149" i="1" l="1"/>
  <c r="F132" i="1"/>
  <c r="E126" i="1"/>
  <c r="E127" i="1"/>
  <c r="E128" i="1"/>
  <c r="E129" i="1"/>
  <c r="E130" i="1"/>
  <c r="E125" i="1"/>
  <c r="F125" i="1"/>
  <c r="E143" i="1"/>
  <c r="E144" i="1"/>
  <c r="E145" i="1"/>
  <c r="E146" i="1"/>
  <c r="E147" i="1"/>
  <c r="E142" i="1"/>
  <c r="F142" i="1"/>
  <c r="B150" i="1"/>
  <c r="B133" i="1"/>
  <c r="B116" i="1" l="1"/>
  <c r="D100" i="1" s="1"/>
  <c r="B98" i="1"/>
  <c r="F95" i="1"/>
  <c r="D95" i="1"/>
  <c r="G94" i="1"/>
  <c r="E94" i="1"/>
  <c r="B87" i="1"/>
  <c r="F97" i="1" s="1"/>
  <c r="B81" i="1"/>
  <c r="B83" i="1" s="1"/>
  <c r="B80" i="1"/>
  <c r="B79" i="1"/>
  <c r="C76" i="1"/>
  <c r="H71" i="1"/>
  <c r="G71" i="1"/>
  <c r="H70" i="1"/>
  <c r="G70" i="1"/>
  <c r="H69" i="1"/>
  <c r="G69" i="1"/>
  <c r="H68" i="1"/>
  <c r="G68" i="1"/>
  <c r="B68" i="1"/>
  <c r="H67" i="1"/>
  <c r="G67" i="1"/>
  <c r="H63" i="1"/>
  <c r="G63" i="1"/>
  <c r="C56" i="1"/>
  <c r="B55" i="1"/>
  <c r="B45" i="1"/>
  <c r="D48" i="1" s="1"/>
  <c r="F42" i="1"/>
  <c r="D42" i="1"/>
  <c r="G41" i="1"/>
  <c r="E41" i="1"/>
  <c r="B34" i="1"/>
  <c r="F44" i="1" s="1"/>
  <c r="B30" i="1"/>
  <c r="C120" i="1"/>
  <c r="C154" i="1"/>
  <c r="C137" i="1"/>
  <c r="D101" i="1" l="1"/>
  <c r="D102" i="1" s="1"/>
  <c r="D49" i="1"/>
  <c r="F98" i="1"/>
  <c r="F99" i="1" s="1"/>
  <c r="F45" i="1"/>
  <c r="B69" i="1"/>
  <c r="D44" i="1"/>
  <c r="D45" i="1" s="1"/>
  <c r="E40" i="1" s="1"/>
  <c r="G40" i="1"/>
  <c r="G38" i="1"/>
  <c r="G39" i="1"/>
  <c r="F46" i="1"/>
  <c r="G92" i="1"/>
  <c r="D97" i="1"/>
  <c r="D98" i="1" s="1"/>
  <c r="D99" i="1" s="1"/>
  <c r="D46" i="1" l="1"/>
  <c r="G91" i="1"/>
  <c r="E38" i="1"/>
  <c r="D52" i="1" s="1"/>
  <c r="G93" i="1"/>
  <c r="E39" i="1"/>
  <c r="E91" i="1"/>
  <c r="D50" i="1"/>
  <c r="E93" i="1"/>
  <c r="E92" i="1"/>
  <c r="G42" i="1"/>
  <c r="E42" i="1" l="1"/>
  <c r="G95" i="1"/>
  <c r="G65" i="1"/>
  <c r="H65" i="1" s="1"/>
  <c r="G61" i="1"/>
  <c r="H61" i="1" s="1"/>
  <c r="G66" i="1"/>
  <c r="H66" i="1" s="1"/>
  <c r="G64" i="1"/>
  <c r="H64" i="1" s="1"/>
  <c r="G62" i="1"/>
  <c r="H62" i="1" s="1"/>
  <c r="G60" i="1"/>
  <c r="D51" i="1"/>
  <c r="D103" i="1"/>
  <c r="E95" i="1"/>
  <c r="D105" i="1"/>
  <c r="F145" i="1" l="1"/>
  <c r="F128" i="1"/>
  <c r="F144" i="1"/>
  <c r="F130" i="1"/>
  <c r="F147" i="1"/>
  <c r="F143" i="1"/>
  <c r="F127" i="1"/>
  <c r="F146" i="1"/>
  <c r="F129" i="1"/>
  <c r="F126" i="1"/>
  <c r="E113" i="1"/>
  <c r="F113" i="1" s="1"/>
  <c r="E111" i="1"/>
  <c r="F111" i="1" s="1"/>
  <c r="E109" i="1"/>
  <c r="F109" i="1" s="1"/>
  <c r="D104" i="1"/>
  <c r="E112" i="1"/>
  <c r="F112" i="1" s="1"/>
  <c r="E110" i="1"/>
  <c r="F110" i="1" s="1"/>
  <c r="E108" i="1"/>
  <c r="G74" i="1"/>
  <c r="G72" i="1"/>
  <c r="G73" i="1" s="1"/>
  <c r="H60" i="1"/>
  <c r="E151" i="1" l="1"/>
  <c r="E149" i="1"/>
  <c r="E150" i="1" s="1"/>
  <c r="E134" i="1"/>
  <c r="E132" i="1"/>
  <c r="E133" i="1" s="1"/>
  <c r="E117" i="1"/>
  <c r="F108" i="1"/>
  <c r="E115" i="1"/>
  <c r="E116" i="1" s="1"/>
  <c r="H74" i="1"/>
  <c r="H72" i="1"/>
  <c r="F151" i="1" l="1"/>
  <c r="F150" i="1"/>
  <c r="F134" i="1"/>
  <c r="F133" i="1"/>
  <c r="F117" i="1"/>
  <c r="F115" i="1"/>
  <c r="H73" i="1"/>
  <c r="G76" i="1"/>
  <c r="F116" i="1" l="1"/>
  <c r="G120" i="1"/>
  <c r="G137" i="1" l="1"/>
  <c r="G154" i="1"/>
</calcChain>
</file>

<file path=xl/sharedStrings.xml><?xml version="1.0" encoding="utf-8"?>
<sst xmlns="http://schemas.openxmlformats.org/spreadsheetml/2006/main" count="280" uniqueCount="132">
  <si>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</si>
  <si>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</si>
  <si>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</si>
  <si>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</si>
  <si>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</si>
  <si>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</si>
  <si>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</si>
  <si>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</si>
  <si>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</si>
  <si>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</si>
  <si>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</si>
  <si>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</si>
  <si>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</si>
  <si>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</si>
  <si>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</si>
  <si>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</si>
  <si>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</si>
  <si>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</si>
  <si>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</si>
  <si>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</si>
  <si>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</si>
  <si>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</si>
  <si>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</si>
  <si>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</si>
  <si>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</si>
  <si>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</si>
  <si>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</si>
  <si>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</si>
  <si>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</si>
  <si>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</si>
  <si>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</si>
  <si>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</si>
  <si>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</si>
  <si>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</si>
  <si>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</si>
  <si>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</si>
  <si>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</si>
  <si>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</si>
  <si>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</si>
  <si>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</si>
  <si>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</si>
  <si>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</si>
  <si>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</si>
  <si>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</si>
  <si>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</si>
  <si>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</si>
  <si>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</si>
  <si>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</si>
  <si>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</si>
  <si>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</si>
  <si>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</si>
  <si>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</si>
  <si>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</si>
  <si>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</si>
  <si>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</si>
  <si>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</si>
  <si>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</si>
  <si>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</si>
  <si>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</si>
  <si>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</si>
  <si>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</si>
  <si>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</si>
  <si>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</si>
  <si>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</si>
  <si>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</si>
  <si>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</si>
  <si>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</si>
  <si>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</si>
  <si>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>Analysis Data:</t>
  </si>
  <si>
    <t>Determination of Active Ingredient Dissolved after</t>
  </si>
  <si>
    <t>Medium Volume (mL):</t>
  </si>
  <si>
    <t>Amt Released (mg):</t>
  </si>
  <si>
    <t>%age Released: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</si>
  <si>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</si>
  <si>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</si>
  <si>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</si>
  <si>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</si>
  <si>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</si>
  <si>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</si>
  <si>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GLUCOPHAGE XR 1000 MG TABLET</t>
  </si>
  <si>
    <t>NDQD2016061240</t>
  </si>
  <si>
    <t>Metformin hydrochloride</t>
  </si>
  <si>
    <t>each tablets contains metformin hydrochloride USP 1000 mg as an extended release.</t>
  </si>
  <si>
    <t>METFORMIN HYDROCHLORIDE</t>
  </si>
  <si>
    <t>M19-4</t>
  </si>
  <si>
    <t>Initial Standard dilution volume (mL):</t>
  </si>
  <si>
    <t>Mass of RS (mg):</t>
  </si>
  <si>
    <t>Mass of WRS as free base (mg):</t>
  </si>
  <si>
    <t>Desired Concentration (mg/mL):</t>
  </si>
  <si>
    <t>Each Tablet contains</t>
  </si>
  <si>
    <t>Average Tablet Content Weight (mg):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</si>
  <si>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</si>
  <si>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</si>
  <si>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</si>
  <si>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</si>
  <si>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</si>
  <si>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</si>
  <si>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</si>
  <si>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</si>
  <si>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</si>
  <si>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</si>
  <si>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</si>
  <si>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</si>
  <si>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Determination of Active Ingredient Dissolved After</t>
  </si>
  <si>
    <t>1 hour</t>
  </si>
  <si>
    <t>3 hours</t>
  </si>
  <si>
    <t>10 hours</t>
  </si>
  <si>
    <t>HPLC System Suitability Report</t>
  </si>
  <si>
    <t>Assay</t>
  </si>
  <si>
    <t>Sample(s)</t>
  </si>
  <si>
    <t>Weight (mg):</t>
  </si>
  <si>
    <t>Standard Conc (mg/mL):</t>
  </si>
  <si>
    <t>2016-07-05 09:17:43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</si>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</sst>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00"/>
    <numFmt numFmtId="167" formatCode="0.0%"/>
    <numFmt numFmtId="168" formatCode="0.0000"/>
    <numFmt numFmtId="169" formatCode="dd\-mmm\-yyyy"/>
    <numFmt numFmtId="170" formatCode="0.0\ &quot;mg&quot;"/>
    <numFmt numFmtId="171" formatCode="0.00000"/>
    <numFmt numFmtId="172" formatCode="[$-409]d/mmm/yy;@"/>
  </numFmts>
  <fonts count="25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  <font>
      <sz val="20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66" fontId="3" fillId="3" borderId="1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right"/>
    </xf>
    <xf numFmtId="0" fontId="2" fillId="2" borderId="2" xfId="0" applyFont="1" applyFill="1" applyBorder="1"/>
    <xf numFmtId="0" fontId="2" fillId="2" borderId="28" xfId="0" applyFont="1" applyFill="1" applyBorder="1"/>
    <xf numFmtId="0" fontId="2" fillId="2" borderId="29" xfId="0" applyFont="1" applyFill="1" applyBorder="1" applyAlignment="1">
      <alignment horizontal="right"/>
    </xf>
    <xf numFmtId="0" fontId="2" fillId="2" borderId="30" xfId="0" applyFont="1" applyFill="1" applyBorder="1" applyAlignment="1">
      <alignment horizontal="center"/>
    </xf>
    <xf numFmtId="1" fontId="3" fillId="3" borderId="31" xfId="0" applyNumberFormat="1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0" fontId="2" fillId="2" borderId="17" xfId="0" applyNumberFormat="1" applyFont="1" applyFill="1" applyBorder="1" applyAlignment="1">
      <alignment horizontal="center" vertical="center"/>
    </xf>
    <xf numFmtId="10" fontId="2" fillId="2" borderId="35" xfId="0" applyNumberFormat="1" applyFont="1" applyFill="1" applyBorder="1" applyAlignment="1">
      <alignment horizontal="center"/>
    </xf>
    <xf numFmtId="10" fontId="2" fillId="2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left" vertical="center" wrapText="1"/>
    </xf>
    <xf numFmtId="0" fontId="2" fillId="2" borderId="37" xfId="0" applyFont="1" applyFill="1" applyBorder="1"/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35" xfId="0" applyNumberFormat="1" applyFont="1" applyFill="1" applyBorder="1" applyAlignment="1">
      <alignment horizontal="center"/>
    </xf>
    <xf numFmtId="166" fontId="2" fillId="2" borderId="36" xfId="0" applyNumberFormat="1" applyFont="1" applyFill="1" applyBorder="1" applyAlignment="1">
      <alignment horizontal="center"/>
    </xf>
    <xf numFmtId="0" fontId="2" fillId="2" borderId="33" xfId="0" applyFont="1" applyFill="1" applyBorder="1"/>
    <xf numFmtId="0" fontId="3" fillId="2" borderId="38" xfId="0" applyFont="1" applyFill="1" applyBorder="1"/>
    <xf numFmtId="0" fontId="2" fillId="2" borderId="33" xfId="0" applyFont="1" applyFill="1" applyBorder="1"/>
    <xf numFmtId="0" fontId="2" fillId="2" borderId="38" xfId="0" applyFont="1" applyFill="1" applyBorder="1"/>
    <xf numFmtId="0" fontId="2" fillId="2" borderId="32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0" fontId="2" fillId="2" borderId="7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2" fillId="2" borderId="4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2" fontId="2" fillId="3" borderId="26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right"/>
    </xf>
    <xf numFmtId="0" fontId="2" fillId="2" borderId="45" xfId="0" applyFont="1" applyFill="1" applyBorder="1" applyAlignment="1">
      <alignment horizontal="right"/>
    </xf>
    <xf numFmtId="166" fontId="3" fillId="4" borderId="45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1" fontId="3" fillId="3" borderId="46" xfId="0" applyNumberFormat="1" applyFont="1" applyFill="1" applyBorder="1" applyAlignment="1">
      <alignment horizontal="center"/>
    </xf>
    <xf numFmtId="2" fontId="2" fillId="4" borderId="26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2" borderId="33" xfId="0" applyFont="1" applyFill="1" applyBorder="1" applyProtection="1">
      <protection locked="0"/>
    </xf>
    <xf numFmtId="0" fontId="3" fillId="2" borderId="38" xfId="0" applyFont="1" applyFill="1" applyBorder="1" applyProtection="1">
      <protection locked="0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168" fontId="3" fillId="2" borderId="0" xfId="0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  <protection locked="0"/>
    </xf>
    <xf numFmtId="2" fontId="13" fillId="5" borderId="0" xfId="0" applyNumberFormat="1" applyFont="1" applyFill="1" applyAlignment="1" applyProtection="1">
      <alignment horizontal="center"/>
      <protection locked="0"/>
    </xf>
    <xf numFmtId="0" fontId="13" fillId="5" borderId="4" xfId="0" applyFont="1" applyFill="1" applyBorder="1" applyAlignment="1" applyProtection="1">
      <alignment horizontal="center"/>
      <protection locked="0"/>
    </xf>
    <xf numFmtId="0" fontId="13" fillId="5" borderId="3" xfId="0" applyFont="1" applyFill="1" applyBorder="1" applyAlignment="1" applyProtection="1">
      <alignment horizontal="center"/>
      <protection locked="0"/>
    </xf>
    <xf numFmtId="0" fontId="13" fillId="5" borderId="51" xfId="0" applyFont="1" applyFill="1" applyBorder="1" applyAlignment="1" applyProtection="1">
      <alignment horizontal="center"/>
      <protection locked="0"/>
    </xf>
    <xf numFmtId="0" fontId="13" fillId="5" borderId="2" xfId="0" applyFont="1" applyFill="1" applyBorder="1" applyAlignment="1" applyProtection="1">
      <alignment horizontal="center"/>
      <protection locked="0"/>
    </xf>
    <xf numFmtId="0" fontId="13" fillId="5" borderId="9" xfId="0" applyFont="1" applyFill="1" applyBorder="1" applyAlignment="1" applyProtection="1">
      <alignment horizontal="center"/>
      <protection locked="0"/>
    </xf>
    <xf numFmtId="0" fontId="13" fillId="5" borderId="52" xfId="0" applyFont="1" applyFill="1" applyBorder="1" applyAlignment="1" applyProtection="1">
      <alignment horizontal="center"/>
      <protection locked="0"/>
    </xf>
    <xf numFmtId="0" fontId="13" fillId="5" borderId="45" xfId="0" applyFont="1" applyFill="1" applyBorder="1" applyAlignment="1" applyProtection="1">
      <alignment horizontal="center"/>
      <protection locked="0"/>
    </xf>
    <xf numFmtId="0" fontId="13" fillId="5" borderId="1" xfId="0" applyFont="1" applyFill="1" applyBorder="1" applyAlignment="1" applyProtection="1">
      <alignment horizontal="center"/>
      <protection locked="0"/>
    </xf>
    <xf numFmtId="0" fontId="13" fillId="5" borderId="28" xfId="0" applyFont="1" applyFill="1" applyBorder="1" applyAlignment="1" applyProtection="1">
      <alignment horizontal="center"/>
      <protection locked="0"/>
    </xf>
    <xf numFmtId="10" fontId="13" fillId="4" borderId="8" xfId="0" applyNumberFormat="1" applyFont="1" applyFill="1" applyBorder="1" applyAlignment="1">
      <alignment horizontal="center"/>
    </xf>
    <xf numFmtId="10" fontId="13" fillId="3" borderId="53" xfId="0" applyNumberFormat="1" applyFont="1" applyFill="1" applyBorder="1" applyAlignment="1">
      <alignment horizontal="center"/>
    </xf>
    <xf numFmtId="0" fontId="13" fillId="4" borderId="54" xfId="0" applyFont="1" applyFill="1" applyBorder="1" applyAlignment="1">
      <alignment horizontal="center"/>
    </xf>
    <xf numFmtId="0" fontId="14" fillId="5" borderId="0" xfId="0" applyFont="1" applyFill="1" applyAlignment="1" applyProtection="1">
      <alignment horizontal="center"/>
      <protection locked="0"/>
    </xf>
    <xf numFmtId="166" fontId="13" fillId="5" borderId="9" xfId="0" applyNumberFormat="1" applyFont="1" applyFill="1" applyBorder="1" applyAlignment="1" applyProtection="1">
      <alignment horizontal="center"/>
      <protection locked="0"/>
    </xf>
    <xf numFmtId="10" fontId="13" fillId="4" borderId="26" xfId="0" applyNumberFormat="1" applyFont="1" applyFill="1" applyBorder="1" applyAlignment="1">
      <alignment horizontal="center"/>
    </xf>
    <xf numFmtId="10" fontId="13" fillId="3" borderId="26" xfId="0" applyNumberFormat="1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righ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5" borderId="0" xfId="0" applyFont="1" applyFill="1" applyAlignment="1" applyProtection="1">
      <alignment horizontal="left"/>
      <protection locked="0"/>
    </xf>
    <xf numFmtId="169" fontId="16" fillId="5" borderId="0" xfId="0" applyNumberFormat="1" applyFont="1" applyFill="1" applyAlignment="1" applyProtection="1">
      <alignment horizontal="center"/>
      <protection locked="0"/>
    </xf>
    <xf numFmtId="0" fontId="16" fillId="5" borderId="0" xfId="0" applyFont="1" applyFill="1" applyAlignment="1" applyProtection="1">
      <alignment horizontal="center"/>
      <protection locked="0"/>
    </xf>
    <xf numFmtId="0" fontId="17" fillId="2" borderId="5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right"/>
    </xf>
    <xf numFmtId="0" fontId="2" fillId="2" borderId="38" xfId="0" applyFont="1" applyFill="1" applyBorder="1" applyAlignment="1">
      <alignment horizontal="right"/>
    </xf>
    <xf numFmtId="168" fontId="2" fillId="3" borderId="12" xfId="0" applyNumberFormat="1" applyFont="1" applyFill="1" applyBorder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8" fontId="2" fillId="3" borderId="13" xfId="0" applyNumberFormat="1" applyFont="1" applyFill="1" applyBorder="1" applyAlignment="1">
      <alignment horizontal="center"/>
    </xf>
    <xf numFmtId="0" fontId="2" fillId="2" borderId="56" xfId="0" applyFont="1" applyFill="1" applyBorder="1" applyAlignment="1">
      <alignment horizontal="right"/>
    </xf>
    <xf numFmtId="168" fontId="13" fillId="5" borderId="12" xfId="0" applyNumberFormat="1" applyFont="1" applyFill="1" applyBorder="1" applyAlignment="1" applyProtection="1">
      <alignment horizontal="center"/>
      <protection locked="0"/>
    </xf>
    <xf numFmtId="168" fontId="2" fillId="2" borderId="0" xfId="0" applyNumberFormat="1" applyFont="1" applyFill="1"/>
    <xf numFmtId="0" fontId="2" fillId="2" borderId="51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170" fontId="13" fillId="5" borderId="0" xfId="0" applyNumberFormat="1" applyFont="1" applyFill="1" applyAlignment="1" applyProtection="1">
      <alignment horizontal="center"/>
      <protection locked="0"/>
    </xf>
    <xf numFmtId="168" fontId="2" fillId="2" borderId="1" xfId="0" applyNumberFormat="1" applyFont="1" applyFill="1" applyBorder="1" applyAlignment="1">
      <alignment horizontal="center"/>
    </xf>
    <xf numFmtId="168" fontId="2" fillId="2" borderId="2" xfId="0" applyNumberFormat="1" applyFont="1" applyFill="1" applyBorder="1" applyAlignment="1">
      <alignment horizontal="center"/>
    </xf>
    <xf numFmtId="1" fontId="13" fillId="5" borderId="2" xfId="0" applyNumberFormat="1" applyFont="1" applyFill="1" applyBorder="1" applyAlignment="1" applyProtection="1">
      <alignment horizontal="center"/>
      <protection locked="0"/>
    </xf>
    <xf numFmtId="168" fontId="2" fillId="2" borderId="15" xfId="0" applyNumberFormat="1" applyFont="1" applyFill="1" applyBorder="1" applyAlignment="1">
      <alignment horizontal="center"/>
    </xf>
    <xf numFmtId="168" fontId="2" fillId="2" borderId="16" xfId="0" applyNumberFormat="1" applyFont="1" applyFill="1" applyBorder="1" applyAlignment="1">
      <alignment horizontal="center"/>
    </xf>
    <xf numFmtId="168" fontId="2" fillId="2" borderId="17" xfId="0" applyNumberFormat="1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2" fontId="16" fillId="2" borderId="39" xfId="0" applyNumberFormat="1" applyFont="1" applyFill="1" applyBorder="1" applyAlignment="1">
      <alignment horizontal="center"/>
    </xf>
    <xf numFmtId="2" fontId="13" fillId="4" borderId="8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168" fontId="2" fillId="3" borderId="26" xfId="0" applyNumberFormat="1" applyFont="1" applyFill="1" applyBorder="1" applyAlignment="1">
      <alignment horizontal="center"/>
    </xf>
    <xf numFmtId="168" fontId="2" fillId="4" borderId="26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66" fontId="13" fillId="5" borderId="23" xfId="0" applyNumberFormat="1" applyFont="1" applyFill="1" applyBorder="1" applyAlignment="1" applyProtection="1">
      <alignment horizontal="center"/>
      <protection locked="0"/>
    </xf>
    <xf numFmtId="168" fontId="2" fillId="2" borderId="22" xfId="0" applyNumberFormat="1" applyFont="1" applyFill="1" applyBorder="1" applyAlignment="1">
      <alignment horizontal="center"/>
    </xf>
    <xf numFmtId="168" fontId="2" fillId="2" borderId="23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 applyProtection="1">
      <alignment horizontal="center"/>
      <protection locked="0"/>
    </xf>
    <xf numFmtId="168" fontId="2" fillId="2" borderId="24" xfId="0" applyNumberFormat="1" applyFont="1" applyFill="1" applyBorder="1" applyAlignment="1">
      <alignment horizontal="center"/>
    </xf>
    <xf numFmtId="2" fontId="13" fillId="4" borderId="26" xfId="0" applyNumberFormat="1" applyFont="1" applyFill="1" applyBorder="1" applyAlignment="1">
      <alignment horizontal="center"/>
    </xf>
    <xf numFmtId="0" fontId="16" fillId="5" borderId="0" xfId="0" applyFont="1" applyFill="1" applyAlignment="1" applyProtection="1">
      <alignment horizontal="left" wrapText="1"/>
      <protection locked="0"/>
    </xf>
    <xf numFmtId="0" fontId="16" fillId="5" borderId="0" xfId="0" applyFont="1" applyFill="1" applyAlignment="1" applyProtection="1">
      <alignment horizontal="left"/>
      <protection locked="0"/>
    </xf>
    <xf numFmtId="0" fontId="13" fillId="5" borderId="0" xfId="0" applyFont="1" applyFill="1" applyAlignment="1" applyProtection="1">
      <alignment horizontal="left"/>
      <protection locked="0"/>
    </xf>
    <xf numFmtId="0" fontId="8" fillId="2" borderId="47" xfId="0" applyFont="1" applyFill="1" applyBorder="1" applyAlignment="1">
      <alignment horizontal="justify" vertical="center" wrapText="1"/>
    </xf>
    <xf numFmtId="0" fontId="8" fillId="2" borderId="48" xfId="0" applyFont="1" applyFill="1" applyBorder="1" applyAlignment="1">
      <alignment horizontal="justify" vertical="center" wrapText="1"/>
    </xf>
    <xf numFmtId="0" fontId="8" fillId="2" borderId="49" xfId="0" applyFont="1" applyFill="1" applyBorder="1" applyAlignment="1">
      <alignment horizontal="justify" vertical="center" wrapText="1"/>
    </xf>
    <xf numFmtId="0" fontId="8" fillId="2" borderId="47" xfId="0" applyFont="1" applyFill="1" applyBorder="1" applyAlignment="1">
      <alignment horizontal="left" vertical="center" wrapText="1"/>
    </xf>
    <xf numFmtId="0" fontId="8" fillId="2" borderId="48" xfId="0" applyFont="1" applyFill="1" applyBorder="1" applyAlignment="1">
      <alignment horizontal="left" vertical="center" wrapText="1"/>
    </xf>
    <xf numFmtId="0" fontId="8" fillId="2" borderId="49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37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center"/>
    </xf>
    <xf numFmtId="0" fontId="13" fillId="5" borderId="0" xfId="0" applyFont="1" applyFill="1" applyAlignment="1" applyProtection="1">
      <alignment horizontal="left" wrapText="1"/>
      <protection locked="0"/>
    </xf>
    <xf numFmtId="0" fontId="3" fillId="2" borderId="3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2" fontId="13" fillId="5" borderId="15" xfId="0" applyNumberFormat="1" applyFont="1" applyFill="1" applyBorder="1" applyAlignment="1" applyProtection="1">
      <alignment horizontal="center" vertical="center"/>
      <protection locked="0"/>
    </xf>
    <xf numFmtId="2" fontId="13" fillId="5" borderId="16" xfId="0" applyNumberFormat="1" applyFont="1" applyFill="1" applyBorder="1" applyAlignment="1" applyProtection="1">
      <alignment horizontal="center" vertical="center"/>
      <protection locked="0"/>
    </xf>
    <xf numFmtId="2" fontId="13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4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2" fontId="13" fillId="4" borderId="53" xfId="0" applyNumberFormat="1" applyFont="1" applyFill="1" applyBorder="1" applyAlignment="1">
      <alignment horizontal="center"/>
    </xf>
    <xf numFmtId="166" fontId="2" fillId="2" borderId="57" xfId="0" applyNumberFormat="1" applyFont="1" applyFill="1" applyBorder="1" applyAlignment="1">
      <alignment horizontal="right"/>
    </xf>
    <xf numFmtId="0" fontId="2" fillId="2" borderId="58" xfId="0" applyFont="1" applyFill="1" applyBorder="1" applyAlignment="1">
      <alignment horizontal="right"/>
    </xf>
    <xf numFmtId="0" fontId="2" fillId="2" borderId="59" xfId="0" applyFont="1" applyFill="1" applyBorder="1" applyAlignment="1">
      <alignment horizontal="right"/>
    </xf>
    <xf numFmtId="168" fontId="2" fillId="2" borderId="60" xfId="0" applyNumberFormat="1" applyFont="1" applyFill="1" applyBorder="1" applyAlignment="1">
      <alignment horizontal="center"/>
    </xf>
    <xf numFmtId="168" fontId="2" fillId="2" borderId="58" xfId="0" applyNumberFormat="1" applyFont="1" applyFill="1" applyBorder="1" applyAlignment="1">
      <alignment horizontal="center"/>
    </xf>
    <xf numFmtId="168" fontId="2" fillId="2" borderId="6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9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2" fontId="17" fillId="2" borderId="0" xfId="0" applyNumberFormat="1" applyFont="1" applyFill="1" applyAlignment="1">
      <alignment horizontal="center"/>
    </xf>
    <xf numFmtId="171" fontId="17" fillId="2" borderId="0" xfId="0" applyNumberFormat="1" applyFont="1" applyFill="1" applyAlignment="1">
      <alignment horizontal="center"/>
    </xf>
    <xf numFmtId="0" fontId="17" fillId="2" borderId="25" xfId="0" applyFont="1" applyFill="1" applyBorder="1" applyAlignment="1">
      <alignment horizontal="center"/>
    </xf>
    <xf numFmtId="0" fontId="19" fillId="2" borderId="41" xfId="0" applyFont="1" applyFill="1" applyBorder="1" applyAlignment="1">
      <alignment horizontal="center"/>
    </xf>
    <xf numFmtId="0" fontId="20" fillId="5" borderId="41" xfId="0" applyFont="1" applyFill="1" applyBorder="1" applyAlignment="1" applyProtection="1">
      <alignment horizontal="center"/>
      <protection locked="0"/>
    </xf>
    <xf numFmtId="2" fontId="20" fillId="5" borderId="41" xfId="0" applyNumberFormat="1" applyFont="1" applyFill="1" applyBorder="1" applyAlignment="1" applyProtection="1">
      <alignment horizontal="center"/>
      <protection locked="0"/>
    </xf>
    <xf numFmtId="2" fontId="20" fillId="5" borderId="40" xfId="0" applyNumberFormat="1" applyFont="1" applyFill="1" applyBorder="1" applyAlignment="1" applyProtection="1">
      <alignment horizontal="center"/>
      <protection locked="0"/>
    </xf>
    <xf numFmtId="0" fontId="20" fillId="5" borderId="42" xfId="0" applyFont="1" applyFill="1" applyBorder="1" applyAlignment="1" applyProtection="1">
      <alignment horizontal="center"/>
      <protection locked="0"/>
    </xf>
    <xf numFmtId="2" fontId="20" fillId="5" borderId="42" xfId="0" applyNumberFormat="1" applyFont="1" applyFill="1" applyBorder="1" applyAlignment="1" applyProtection="1">
      <alignment horizontal="center"/>
      <protection locked="0"/>
    </xf>
    <xf numFmtId="0" fontId="19" fillId="2" borderId="40" xfId="0" applyFont="1" applyFill="1" applyBorder="1"/>
    <xf numFmtId="1" fontId="17" fillId="6" borderId="25" xfId="0" applyNumberFormat="1" applyFont="1" applyFill="1" applyBorder="1" applyAlignment="1">
      <alignment horizontal="center"/>
    </xf>
    <xf numFmtId="1" fontId="17" fillId="6" borderId="55" xfId="0" applyNumberFormat="1" applyFont="1" applyFill="1" applyBorder="1" applyAlignment="1">
      <alignment horizontal="center"/>
    </xf>
    <xf numFmtId="2" fontId="17" fillId="6" borderId="55" xfId="0" applyNumberFormat="1" applyFont="1" applyFill="1" applyBorder="1" applyAlignment="1">
      <alignment horizontal="center"/>
    </xf>
    <xf numFmtId="0" fontId="19" fillId="2" borderId="41" xfId="0" applyFont="1" applyFill="1" applyBorder="1"/>
    <xf numFmtId="10" fontId="17" fillId="7" borderId="55" xfId="0" applyNumberFormat="1" applyFont="1" applyFill="1" applyBorder="1" applyAlignment="1">
      <alignment horizontal="center"/>
    </xf>
    <xf numFmtId="167" fontId="17" fillId="2" borderId="0" xfId="0" applyNumberFormat="1" applyFont="1" applyFill="1" applyAlignment="1">
      <alignment horizontal="center"/>
    </xf>
    <xf numFmtId="0" fontId="19" fillId="2" borderId="27" xfId="0" applyFont="1" applyFill="1" applyBorder="1"/>
    <xf numFmtId="0" fontId="19" fillId="2" borderId="42" xfId="0" applyFont="1" applyFill="1" applyBorder="1"/>
    <xf numFmtId="0" fontId="17" fillId="6" borderId="55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9" fillId="2" borderId="33" xfId="0" applyFont="1" applyFill="1" applyBorder="1"/>
    <xf numFmtId="0" fontId="19" fillId="2" borderId="62" xfId="0" applyFont="1" applyFill="1" applyBorder="1"/>
    <xf numFmtId="0" fontId="19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Protection="1">
      <protection locked="0"/>
    </xf>
    <xf numFmtId="0" fontId="9" fillId="2" borderId="37" xfId="0" applyFont="1" applyFill="1" applyBorder="1"/>
    <xf numFmtId="10" fontId="9" fillId="2" borderId="37" xfId="0" applyNumberFormat="1" applyFont="1" applyFill="1" applyBorder="1"/>
    <xf numFmtId="0" fontId="21" fillId="2" borderId="32" xfId="0" applyFont="1" applyFill="1" applyBorder="1" applyAlignment="1">
      <alignment horizontal="center"/>
    </xf>
    <xf numFmtId="0" fontId="21" fillId="2" borderId="32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21" fillId="2" borderId="0" xfId="0" applyFont="1" applyFill="1" applyAlignment="1">
      <alignment horizontal="right"/>
    </xf>
    <xf numFmtId="0" fontId="9" fillId="2" borderId="33" xfId="0" applyFont="1" applyFill="1" applyBorder="1"/>
    <xf numFmtId="0" fontId="21" fillId="2" borderId="38" xfId="0" applyFont="1" applyFill="1" applyBorder="1"/>
    <xf numFmtId="0" fontId="9" fillId="2" borderId="38" xfId="0" applyFont="1" applyFill="1" applyBorder="1"/>
    <xf numFmtId="0" fontId="21" fillId="2" borderId="0" xfId="0" applyFont="1" applyFill="1"/>
    <xf numFmtId="0" fontId="22" fillId="2" borderId="47" xfId="0" applyFont="1" applyFill="1" applyBorder="1" applyAlignment="1">
      <alignment horizontal="center" wrapText="1"/>
    </xf>
    <xf numFmtId="0" fontId="22" fillId="2" borderId="48" xfId="0" applyFont="1" applyFill="1" applyBorder="1" applyAlignment="1">
      <alignment horizontal="center" wrapText="1"/>
    </xf>
    <xf numFmtId="0" fontId="22" fillId="2" borderId="49" xfId="0" applyFont="1" applyFill="1" applyBorder="1" applyAlignment="1">
      <alignment horizontal="center" wrapText="1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right"/>
    </xf>
    <xf numFmtId="172" fontId="19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right"/>
    </xf>
    <xf numFmtId="172" fontId="19" fillId="2" borderId="0" xfId="0" applyNumberFormat="1" applyFont="1" applyFill="1"/>
    <xf numFmtId="0" fontId="23" fillId="2" borderId="0" xfId="0" applyFont="1" applyFill="1"/>
    <xf numFmtId="171" fontId="21" fillId="2" borderId="0" xfId="0" applyNumberFormat="1" applyFont="1" applyFill="1" applyAlignment="1">
      <alignment horizontal="center"/>
    </xf>
    <xf numFmtId="171" fontId="21" fillId="2" borderId="0" xfId="0" applyNumberFormat="1" applyFont="1" applyFill="1"/>
    <xf numFmtId="171" fontId="17" fillId="2" borderId="63" xfId="0" applyNumberFormat="1" applyFont="1" applyFill="1" applyBorder="1" applyAlignment="1">
      <alignment horizontal="center" wrapText="1"/>
    </xf>
    <xf numFmtId="0" fontId="17" fillId="2" borderId="63" xfId="0" applyFont="1" applyFill="1" applyBorder="1" applyAlignment="1">
      <alignment horizontal="center" wrapText="1"/>
    </xf>
    <xf numFmtId="2" fontId="19" fillId="5" borderId="16" xfId="0" applyNumberFormat="1" applyFont="1" applyFill="1" applyBorder="1" applyProtection="1">
      <protection locked="0"/>
    </xf>
    <xf numFmtId="10" fontId="19" fillId="2" borderId="15" xfId="0" applyNumberFormat="1" applyFont="1" applyFill="1" applyBorder="1" applyAlignment="1">
      <alignment horizontal="center"/>
    </xf>
    <xf numFmtId="10" fontId="19" fillId="2" borderId="0" xfId="0" applyNumberFormat="1" applyFont="1" applyFill="1" applyAlignment="1">
      <alignment horizontal="center"/>
    </xf>
    <xf numFmtId="10" fontId="19" fillId="2" borderId="16" xfId="0" applyNumberFormat="1" applyFont="1" applyFill="1" applyBorder="1" applyAlignment="1">
      <alignment horizontal="center"/>
    </xf>
    <xf numFmtId="2" fontId="19" fillId="5" borderId="17" xfId="0" applyNumberFormat="1" applyFont="1" applyFill="1" applyBorder="1" applyProtection="1">
      <protection locked="0"/>
    </xf>
    <xf numFmtId="10" fontId="19" fillId="2" borderId="17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19" fillId="2" borderId="63" xfId="0" applyFont="1" applyFill="1" applyBorder="1" applyAlignment="1">
      <alignment horizontal="right" vertical="center"/>
    </xf>
    <xf numFmtId="168" fontId="19" fillId="2" borderId="63" xfId="0" applyNumberFormat="1" applyFont="1" applyFill="1" applyBorder="1" applyAlignment="1">
      <alignment horizontal="center" vertical="center"/>
    </xf>
    <xf numFmtId="168" fontId="19" fillId="2" borderId="0" xfId="0" applyNumberFormat="1" applyFont="1" applyFill="1" applyAlignment="1">
      <alignment horizontal="center"/>
    </xf>
    <xf numFmtId="171" fontId="17" fillId="2" borderId="63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right"/>
    </xf>
    <xf numFmtId="2" fontId="17" fillId="2" borderId="0" xfId="0" applyNumberFormat="1" applyFont="1" applyFill="1"/>
    <xf numFmtId="2" fontId="24" fillId="2" borderId="0" xfId="0" applyNumberFormat="1" applyFont="1" applyFill="1"/>
    <xf numFmtId="0" fontId="17" fillId="2" borderId="63" xfId="0" applyFont="1" applyFill="1" applyBorder="1" applyAlignment="1">
      <alignment horizontal="center" vertical="center"/>
    </xf>
    <xf numFmtId="10" fontId="9" fillId="2" borderId="0" xfId="0" applyNumberFormat="1" applyFont="1" applyFill="1"/>
    <xf numFmtId="168" fontId="17" fillId="2" borderId="15" xfId="0" applyNumberFormat="1" applyFont="1" applyFill="1" applyBorder="1" applyAlignment="1">
      <alignment horizontal="center" vertical="center"/>
    </xf>
    <xf numFmtId="167" fontId="17" fillId="2" borderId="45" xfId="0" applyNumberFormat="1" applyFont="1" applyFill="1" applyBorder="1" applyAlignment="1">
      <alignment horizontal="center"/>
    </xf>
    <xf numFmtId="2" fontId="17" fillId="2" borderId="63" xfId="0" applyNumberFormat="1" applyFont="1" applyFill="1" applyBorder="1" applyAlignment="1">
      <alignment horizontal="center" vertical="center"/>
    </xf>
    <xf numFmtId="168" fontId="17" fillId="2" borderId="17" xfId="0" applyNumberFormat="1" applyFont="1" applyFill="1" applyBorder="1" applyAlignment="1">
      <alignment horizontal="center" vertical="center"/>
    </xf>
    <xf numFmtId="167" fontId="17" fillId="2" borderId="13" xfId="0" applyNumberFormat="1" applyFont="1" applyFill="1" applyBorder="1" applyAlignment="1">
      <alignment horizontal="center"/>
    </xf>
    <xf numFmtId="0" fontId="19" fillId="2" borderId="37" xfId="0" applyFont="1" applyFill="1" applyBorder="1"/>
    <xf numFmtId="0" fontId="19" fillId="2" borderId="0" xfId="0" applyFont="1" applyFill="1" applyAlignment="1">
      <alignment horizontal="center"/>
    </xf>
    <xf numFmtId="10" fontId="19" fillId="2" borderId="37" xfId="0" applyNumberFormat="1" applyFont="1" applyFill="1" applyBorder="1"/>
    <xf numFmtId="0" fontId="17" fillId="2" borderId="32" xfId="0" applyFont="1" applyFill="1" applyBorder="1"/>
    <xf numFmtId="0" fontId="17" fillId="2" borderId="32" xfId="0" applyFont="1" applyFill="1" applyBorder="1" applyAlignment="1">
      <alignment horizontal="center"/>
    </xf>
    <xf numFmtId="0" fontId="19" fillId="2" borderId="32" xfId="0" applyFont="1" applyFill="1" applyBorder="1" applyAlignment="1">
      <alignment horizontal="center"/>
    </xf>
    <xf numFmtId="0" fontId="17" fillId="2" borderId="38" xfId="0" applyFont="1" applyFill="1" applyBorder="1"/>
    <xf numFmtId="0" fontId="19" fillId="2" borderId="38" xfId="0" applyFont="1" applyFill="1" applyBorder="1"/>
  </cellXfs>
  <cellStyles count="1">
    <cellStyle name="Normal" xfId="0" builtinId="0"/>
  </cellStyles>
  <dxfs count="26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8"/>
  <sheetViews>
    <sheetView tabSelected="1" view="pageBreakPreview" topLeftCell="A78" zoomScale="55" zoomScaleNormal="75" workbookViewId="0">
      <selection activeCell="D58" sqref="D58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3">
      <c r="A1" s="212" t="s">
        <v>0</v>
      </c>
      <c r="B1" s="212"/>
      <c r="C1" s="212"/>
      <c r="D1" s="212"/>
      <c r="E1" s="212"/>
      <c r="F1" s="212"/>
      <c r="G1" s="212"/>
      <c r="H1" s="212"/>
    </row>
    <row r="2" spans="1:8" x14ac:dyDescent="0.3">
      <c r="A2" s="212"/>
      <c r="B2" s="212"/>
      <c r="C2" s="212"/>
      <c r="D2" s="212"/>
      <c r="E2" s="212"/>
      <c r="F2" s="212"/>
      <c r="G2" s="212"/>
      <c r="H2" s="212"/>
    </row>
    <row r="3" spans="1:8" x14ac:dyDescent="0.3">
      <c r="A3" s="212"/>
      <c r="B3" s="212"/>
      <c r="C3" s="212"/>
      <c r="D3" s="212"/>
      <c r="E3" s="212"/>
      <c r="F3" s="212"/>
      <c r="G3" s="212"/>
      <c r="H3" s="212"/>
    </row>
    <row r="4" spans="1:8" x14ac:dyDescent="0.3">
      <c r="A4" s="212"/>
      <c r="B4" s="212"/>
      <c r="C4" s="212"/>
      <c r="D4" s="212"/>
      <c r="E4" s="212"/>
      <c r="F4" s="212"/>
      <c r="G4" s="212"/>
      <c r="H4" s="212"/>
    </row>
    <row r="5" spans="1:8" x14ac:dyDescent="0.3">
      <c r="A5" s="212"/>
      <c r="B5" s="212"/>
      <c r="C5" s="212"/>
      <c r="D5" s="212"/>
      <c r="E5" s="212"/>
      <c r="F5" s="212"/>
      <c r="G5" s="212"/>
      <c r="H5" s="212"/>
    </row>
    <row r="6" spans="1:8" x14ac:dyDescent="0.3">
      <c r="A6" s="212"/>
      <c r="B6" s="212"/>
      <c r="C6" s="212"/>
      <c r="D6" s="212"/>
      <c r="E6" s="212"/>
      <c r="F6" s="212"/>
      <c r="G6" s="212"/>
      <c r="H6" s="212"/>
    </row>
    <row r="7" spans="1:8" x14ac:dyDescent="0.3">
      <c r="A7" s="212"/>
      <c r="B7" s="212"/>
      <c r="C7" s="212"/>
      <c r="D7" s="212"/>
      <c r="E7" s="212"/>
      <c r="F7" s="212"/>
      <c r="G7" s="212"/>
      <c r="H7" s="212"/>
    </row>
    <row r="8" spans="1:8" x14ac:dyDescent="0.3">
      <c r="A8" s="213" t="s">
        <v>1</v>
      </c>
      <c r="B8" s="213"/>
      <c r="C8" s="213"/>
      <c r="D8" s="213"/>
      <c r="E8" s="213"/>
      <c r="F8" s="213"/>
      <c r="G8" s="213"/>
      <c r="H8" s="213"/>
    </row>
    <row r="9" spans="1:8" x14ac:dyDescent="0.3">
      <c r="A9" s="213"/>
      <c r="B9" s="213"/>
      <c r="C9" s="213"/>
      <c r="D9" s="213"/>
      <c r="E9" s="213"/>
      <c r="F9" s="213"/>
      <c r="G9" s="213"/>
      <c r="H9" s="213"/>
    </row>
    <row r="10" spans="1:8" x14ac:dyDescent="0.3">
      <c r="A10" s="213"/>
      <c r="B10" s="213"/>
      <c r="C10" s="213"/>
      <c r="D10" s="213"/>
      <c r="E10" s="213"/>
      <c r="F10" s="213"/>
      <c r="G10" s="213"/>
      <c r="H10" s="213"/>
    </row>
    <row r="11" spans="1:8" x14ac:dyDescent="0.3">
      <c r="A11" s="213"/>
      <c r="B11" s="213"/>
      <c r="C11" s="213"/>
      <c r="D11" s="213"/>
      <c r="E11" s="213"/>
      <c r="F11" s="213"/>
      <c r="G11" s="213"/>
      <c r="H11" s="213"/>
    </row>
    <row r="12" spans="1:8" x14ac:dyDescent="0.3">
      <c r="A12" s="213"/>
      <c r="B12" s="213"/>
      <c r="C12" s="213"/>
      <c r="D12" s="213"/>
      <c r="E12" s="213"/>
      <c r="F12" s="213"/>
      <c r="G12" s="213"/>
      <c r="H12" s="213"/>
    </row>
    <row r="13" spans="1:8" x14ac:dyDescent="0.3">
      <c r="A13" s="213"/>
      <c r="B13" s="213"/>
      <c r="C13" s="213"/>
      <c r="D13" s="213"/>
      <c r="E13" s="213"/>
      <c r="F13" s="213"/>
      <c r="G13" s="213"/>
      <c r="H13" s="213"/>
    </row>
    <row r="14" spans="1:8" x14ac:dyDescent="0.3">
      <c r="A14" s="213"/>
      <c r="B14" s="213"/>
      <c r="C14" s="213"/>
      <c r="D14" s="213"/>
      <c r="E14" s="213"/>
      <c r="F14" s="213"/>
      <c r="G14" s="213"/>
      <c r="H14" s="213"/>
    </row>
    <row r="15" spans="1:8" ht="19.5" customHeight="1" thickBot="1" x14ac:dyDescent="0.35"/>
    <row r="16" spans="1:8" ht="19.5" customHeight="1" thickBot="1" x14ac:dyDescent="0.35">
      <c r="A16" s="214" t="s">
        <v>2</v>
      </c>
      <c r="B16" s="215"/>
      <c r="C16" s="215"/>
      <c r="D16" s="215"/>
      <c r="E16" s="215"/>
      <c r="F16" s="215"/>
      <c r="G16" s="215"/>
      <c r="H16" s="216"/>
    </row>
    <row r="17" spans="1:14" ht="26.25" customHeight="1" x14ac:dyDescent="0.3">
      <c r="A17" s="1" t="s">
        <v>3</v>
      </c>
      <c r="B17" s="1"/>
      <c r="C17" s="110"/>
      <c r="D17" s="110"/>
      <c r="E17" s="110"/>
      <c r="F17" s="110"/>
      <c r="G17" s="110"/>
      <c r="H17" s="110"/>
    </row>
    <row r="18" spans="1:14" ht="26.25" customHeight="1" x14ac:dyDescent="0.4">
      <c r="A18" s="3" t="s">
        <v>4</v>
      </c>
      <c r="B18" s="198" t="s">
        <v>79</v>
      </c>
      <c r="C18" s="198"/>
      <c r="D18" s="139"/>
      <c r="E18" s="140"/>
      <c r="F18" s="141"/>
      <c r="G18" s="141"/>
      <c r="H18" s="141"/>
    </row>
    <row r="19" spans="1:14" ht="26.25" customHeight="1" x14ac:dyDescent="0.4">
      <c r="A19" s="3" t="s">
        <v>5</v>
      </c>
      <c r="B19" s="142" t="s">
        <v>80</v>
      </c>
      <c r="C19" s="141">
        <v>29</v>
      </c>
      <c r="D19" s="141"/>
      <c r="E19" s="141"/>
      <c r="F19" s="141"/>
      <c r="G19" s="141"/>
      <c r="H19" s="141"/>
    </row>
    <row r="20" spans="1:14" ht="26.25" customHeight="1" x14ac:dyDescent="0.4">
      <c r="A20" s="3" t="s">
        <v>6</v>
      </c>
      <c r="B20" s="180" t="s">
        <v>81</v>
      </c>
      <c r="C20" s="180"/>
      <c r="D20" s="141"/>
      <c r="E20" s="141"/>
      <c r="F20" s="141"/>
      <c r="G20" s="141"/>
      <c r="H20" s="141"/>
    </row>
    <row r="21" spans="1:14" ht="26.25" x14ac:dyDescent="0.4">
      <c r="A21" s="3" t="s">
        <v>7</v>
      </c>
      <c r="B21" s="180" t="s">
        <v>82</v>
      </c>
      <c r="C21" s="180"/>
      <c r="D21" s="180"/>
      <c r="E21" s="180"/>
      <c r="F21" s="180"/>
      <c r="G21" s="180"/>
      <c r="H21" s="180"/>
      <c r="I21" s="92"/>
    </row>
    <row r="22" spans="1:14" ht="26.25" x14ac:dyDescent="0.4">
      <c r="A22" s="3" t="s">
        <v>8</v>
      </c>
      <c r="B22" s="143">
        <v>42578.387303240743</v>
      </c>
      <c r="C22" s="141"/>
      <c r="D22" s="141"/>
      <c r="E22" s="141"/>
      <c r="F22" s="141"/>
      <c r="G22" s="141"/>
      <c r="H22" s="141"/>
    </row>
    <row r="23" spans="1:14" ht="26.25" x14ac:dyDescent="0.4">
      <c r="A23" s="3" t="s">
        <v>9</v>
      </c>
      <c r="B23" s="143"/>
      <c r="C23" s="141"/>
      <c r="D23" s="141"/>
      <c r="E23" s="141"/>
      <c r="F23" s="141"/>
      <c r="G23" s="141"/>
      <c r="H23" s="141"/>
    </row>
    <row r="24" spans="1:14" ht="26.25" customHeight="1" x14ac:dyDescent="0.3">
      <c r="A24" s="3"/>
      <c r="B24" s="5"/>
      <c r="C24" s="89"/>
      <c r="D24" s="89"/>
      <c r="E24" s="89"/>
      <c r="F24" s="89"/>
      <c r="G24" s="89"/>
      <c r="H24" s="89"/>
    </row>
    <row r="25" spans="1:14" ht="26.25" customHeight="1" x14ac:dyDescent="0.3">
      <c r="A25" s="6" t="s">
        <v>10</v>
      </c>
      <c r="B25" s="5"/>
      <c r="C25" s="89"/>
      <c r="D25" s="89"/>
      <c r="E25" s="89"/>
      <c r="F25" s="89"/>
      <c r="G25" s="89"/>
      <c r="H25" s="89"/>
    </row>
    <row r="26" spans="1:14" ht="26.25" customHeight="1" x14ac:dyDescent="0.4">
      <c r="A26" s="85" t="s">
        <v>11</v>
      </c>
      <c r="B26" s="198" t="s">
        <v>83</v>
      </c>
      <c r="C26" s="198"/>
      <c r="D26" s="89"/>
      <c r="E26" s="89"/>
      <c r="F26" s="89"/>
      <c r="G26" s="89"/>
      <c r="H26" s="89"/>
    </row>
    <row r="27" spans="1:14" ht="26.25" customHeight="1" x14ac:dyDescent="0.4">
      <c r="A27" s="108" t="s">
        <v>12</v>
      </c>
      <c r="B27" s="181" t="s">
        <v>84</v>
      </c>
      <c r="C27" s="181"/>
      <c r="D27" s="89"/>
      <c r="E27" s="89"/>
      <c r="F27" s="89"/>
      <c r="G27" s="89"/>
      <c r="H27" s="89"/>
    </row>
    <row r="28" spans="1:14" ht="27" customHeight="1" thickBot="1" x14ac:dyDescent="0.45">
      <c r="A28" s="108" t="s">
        <v>13</v>
      </c>
      <c r="B28" s="118">
        <v>99.19</v>
      </c>
      <c r="C28" s="89"/>
      <c r="D28" s="89"/>
      <c r="E28" s="89"/>
      <c r="F28" s="89"/>
      <c r="G28" s="89"/>
      <c r="H28" s="89"/>
    </row>
    <row r="29" spans="1:14" s="8" customFormat="1" ht="27" customHeight="1" thickBot="1" x14ac:dyDescent="0.45">
      <c r="A29" s="108" t="s">
        <v>14</v>
      </c>
      <c r="B29" s="144">
        <v>0</v>
      </c>
      <c r="C29" s="183" t="s">
        <v>15</v>
      </c>
      <c r="D29" s="184"/>
      <c r="E29" s="184"/>
      <c r="F29" s="184"/>
      <c r="G29" s="185"/>
      <c r="H29" s="145"/>
      <c r="I29" s="9"/>
      <c r="J29" s="9"/>
      <c r="K29" s="9"/>
      <c r="L29" s="9"/>
    </row>
    <row r="30" spans="1:14" s="8" customFormat="1" ht="19.5" customHeight="1" thickBot="1" x14ac:dyDescent="0.35">
      <c r="A30" s="108" t="s">
        <v>16</v>
      </c>
      <c r="B30" s="113">
        <f>B28-B29</f>
        <v>99.19</v>
      </c>
      <c r="C30" s="10"/>
      <c r="D30" s="10"/>
      <c r="E30" s="10"/>
      <c r="F30" s="10"/>
      <c r="G30" s="11"/>
      <c r="H30" s="145"/>
      <c r="I30" s="9"/>
      <c r="J30" s="9"/>
      <c r="K30" s="9"/>
      <c r="L30" s="9"/>
    </row>
    <row r="31" spans="1:14" s="8" customFormat="1" ht="27" customHeight="1" thickBot="1" x14ac:dyDescent="0.45">
      <c r="A31" s="108" t="s">
        <v>17</v>
      </c>
      <c r="B31" s="119">
        <v>1</v>
      </c>
      <c r="C31" s="186" t="s">
        <v>18</v>
      </c>
      <c r="D31" s="187"/>
      <c r="E31" s="187"/>
      <c r="F31" s="187"/>
      <c r="G31" s="187"/>
      <c r="H31" s="188"/>
      <c r="I31" s="9"/>
      <c r="J31" s="9"/>
      <c r="K31" s="9"/>
      <c r="L31" s="9"/>
    </row>
    <row r="32" spans="1:14" s="8" customFormat="1" ht="27" customHeight="1" thickBot="1" x14ac:dyDescent="0.45">
      <c r="A32" s="108" t="s">
        <v>19</v>
      </c>
      <c r="B32" s="119">
        <v>1</v>
      </c>
      <c r="C32" s="186" t="s">
        <v>20</v>
      </c>
      <c r="D32" s="187"/>
      <c r="E32" s="187"/>
      <c r="F32" s="187"/>
      <c r="G32" s="187"/>
      <c r="H32" s="188"/>
      <c r="I32" s="9"/>
      <c r="J32" s="9"/>
      <c r="K32" s="9"/>
      <c r="L32" s="13"/>
      <c r="M32" s="13"/>
      <c r="N32" s="14"/>
    </row>
    <row r="33" spans="1:14" s="8" customFormat="1" ht="17.25" customHeight="1" x14ac:dyDescent="0.3">
      <c r="A33" s="108"/>
      <c r="B33" s="12"/>
      <c r="C33" s="15"/>
      <c r="D33" s="15"/>
      <c r="E33" s="15"/>
      <c r="F33" s="15"/>
      <c r="G33" s="15"/>
      <c r="H33" s="15"/>
      <c r="I33" s="9"/>
      <c r="J33" s="9"/>
      <c r="K33" s="9"/>
      <c r="L33" s="13"/>
      <c r="M33" s="13"/>
      <c r="N33" s="14"/>
    </row>
    <row r="34" spans="1:14" s="8" customFormat="1" x14ac:dyDescent="0.3">
      <c r="A34" s="108" t="s">
        <v>21</v>
      </c>
      <c r="B34" s="16">
        <f>B31/B32</f>
        <v>1</v>
      </c>
      <c r="C34" s="110" t="s">
        <v>22</v>
      </c>
      <c r="D34" s="110"/>
      <c r="E34" s="110"/>
      <c r="F34" s="110"/>
      <c r="G34" s="110"/>
      <c r="H34" s="145"/>
      <c r="I34" s="9"/>
      <c r="J34" s="9"/>
      <c r="K34" s="9"/>
      <c r="L34" s="13"/>
      <c r="M34" s="13"/>
      <c r="N34" s="14"/>
    </row>
    <row r="35" spans="1:14" s="8" customFormat="1" ht="19.5" customHeight="1" thickBot="1" x14ac:dyDescent="0.35">
      <c r="A35" s="108"/>
      <c r="B35" s="113"/>
      <c r="C35" s="145"/>
      <c r="D35" s="145"/>
      <c r="E35" s="145"/>
      <c r="F35" s="145"/>
      <c r="G35" s="110"/>
      <c r="H35" s="145"/>
      <c r="I35" s="9"/>
      <c r="J35" s="9"/>
      <c r="K35" s="9"/>
      <c r="L35" s="13"/>
      <c r="M35" s="13"/>
      <c r="N35" s="14"/>
    </row>
    <row r="36" spans="1:14" s="8" customFormat="1" ht="27" customHeight="1" thickBot="1" x14ac:dyDescent="0.45">
      <c r="A36" s="17" t="s">
        <v>85</v>
      </c>
      <c r="B36" s="120">
        <v>100</v>
      </c>
      <c r="C36" s="110"/>
      <c r="D36" s="189" t="s">
        <v>23</v>
      </c>
      <c r="E36" s="206"/>
      <c r="F36" s="189" t="s">
        <v>24</v>
      </c>
      <c r="G36" s="190"/>
      <c r="H36" s="145"/>
      <c r="J36" s="9"/>
      <c r="K36" s="9"/>
      <c r="L36" s="13"/>
      <c r="M36" s="13"/>
      <c r="N36" s="14"/>
    </row>
    <row r="37" spans="1:14" s="8" customFormat="1" ht="15.75" customHeight="1" x14ac:dyDescent="0.4">
      <c r="A37" s="18" t="s">
        <v>25</v>
      </c>
      <c r="B37" s="121">
        <v>1</v>
      </c>
      <c r="C37" s="20" t="s">
        <v>50</v>
      </c>
      <c r="D37" s="21" t="s">
        <v>26</v>
      </c>
      <c r="E37" s="65" t="s">
        <v>27</v>
      </c>
      <c r="F37" s="21" t="s">
        <v>26</v>
      </c>
      <c r="G37" s="146" t="s">
        <v>27</v>
      </c>
      <c r="H37" s="145"/>
      <c r="J37" s="9"/>
      <c r="K37" s="9"/>
      <c r="L37" s="13"/>
      <c r="M37" s="13"/>
      <c r="N37" s="14"/>
    </row>
    <row r="38" spans="1:14" s="8" customFormat="1" ht="26.25" customHeight="1" x14ac:dyDescent="0.4">
      <c r="A38" s="18" t="s">
        <v>28</v>
      </c>
      <c r="B38" s="121">
        <v>1</v>
      </c>
      <c r="C38" s="23">
        <v>1</v>
      </c>
      <c r="D38" s="122">
        <v>52366078</v>
      </c>
      <c r="E38" s="74">
        <f>IF(ISBLANK(D38),"-",$D$48/$D$45*D38)</f>
        <v>54119638.161884196</v>
      </c>
      <c r="F38" s="122">
        <v>47811846</v>
      </c>
      <c r="G38" s="77">
        <f>IF(ISBLANK(F38),"-",$D$48/$F$45*F38)</f>
        <v>53232782.445595078</v>
      </c>
      <c r="H38" s="145"/>
      <c r="J38" s="9"/>
      <c r="K38" s="9"/>
      <c r="L38" s="13"/>
      <c r="M38" s="13"/>
      <c r="N38" s="14"/>
    </row>
    <row r="39" spans="1:14" s="8" customFormat="1" ht="26.25" customHeight="1" x14ac:dyDescent="0.4">
      <c r="A39" s="18" t="s">
        <v>29</v>
      </c>
      <c r="B39" s="121">
        <v>1</v>
      </c>
      <c r="C39" s="19">
        <v>2</v>
      </c>
      <c r="D39" s="123">
        <v>50844598</v>
      </c>
      <c r="E39" s="75">
        <f>IF(ISBLANK(D39),"-",$D$48/$D$45*D39)</f>
        <v>52547209.020436108</v>
      </c>
      <c r="F39" s="123">
        <v>47853998</v>
      </c>
      <c r="G39" s="78">
        <f>IF(ISBLANK(F39),"-",$D$48/$F$45*F39)</f>
        <v>53279713.665227279</v>
      </c>
      <c r="H39" s="145"/>
      <c r="J39" s="9"/>
      <c r="K39" s="9"/>
      <c r="L39" s="13"/>
      <c r="M39" s="13"/>
      <c r="N39" s="14"/>
    </row>
    <row r="40" spans="1:14" ht="26.25" customHeight="1" x14ac:dyDescent="0.4">
      <c r="A40" s="18" t="s">
        <v>30</v>
      </c>
      <c r="B40" s="121">
        <v>1</v>
      </c>
      <c r="C40" s="19">
        <v>3</v>
      </c>
      <c r="D40" s="123">
        <v>51191331</v>
      </c>
      <c r="E40" s="75">
        <f>IF(ISBLANK(D40),"-",$D$48/$D$45*D40)</f>
        <v>52905552.918155245</v>
      </c>
      <c r="F40" s="123">
        <v>47991326</v>
      </c>
      <c r="G40" s="78">
        <f>IF(ISBLANK(F40),"-",$D$48/$F$45*F40)</f>
        <v>53432611.998156913</v>
      </c>
      <c r="H40" s="89"/>
      <c r="L40" s="13"/>
      <c r="M40" s="13"/>
      <c r="N40" s="25"/>
    </row>
    <row r="41" spans="1:14" ht="26.25" customHeight="1" x14ac:dyDescent="0.4">
      <c r="A41" s="18" t="s">
        <v>31</v>
      </c>
      <c r="B41" s="121">
        <v>1</v>
      </c>
      <c r="C41" s="26">
        <v>4</v>
      </c>
      <c r="D41" s="124"/>
      <c r="E41" s="76" t="str">
        <f>IF(ISBLANK(D41),"-",$D$48/$D$45*D41)</f>
        <v>-</v>
      </c>
      <c r="F41" s="124"/>
      <c r="G41" s="79" t="str">
        <f>IF(ISBLANK(F41),"-",$D$48/$F$45*F41)</f>
        <v>-</v>
      </c>
      <c r="H41" s="89"/>
      <c r="L41" s="13"/>
      <c r="M41" s="13"/>
      <c r="N41" s="25"/>
    </row>
    <row r="42" spans="1:14" ht="27" customHeight="1" thickBot="1" x14ac:dyDescent="0.45">
      <c r="A42" s="18" t="s">
        <v>32</v>
      </c>
      <c r="B42" s="121">
        <v>1</v>
      </c>
      <c r="C42" s="28" t="s">
        <v>33</v>
      </c>
      <c r="D42" s="29">
        <f>AVERAGE(D38:D41)</f>
        <v>51467335.666666664</v>
      </c>
      <c r="E42" s="49">
        <f>AVERAGE(E38:E41)</f>
        <v>53190800.03349185</v>
      </c>
      <c r="F42" s="29">
        <f>AVERAGE(F38:F41)</f>
        <v>47885723.333333336</v>
      </c>
      <c r="G42" s="30">
        <f>AVERAGE(G38:G41)</f>
        <v>53315036.036326416</v>
      </c>
      <c r="H42" s="90"/>
    </row>
    <row r="43" spans="1:14" ht="26.25" customHeight="1" x14ac:dyDescent="0.4">
      <c r="A43" s="18" t="s">
        <v>34</v>
      </c>
      <c r="B43" s="121">
        <v>1</v>
      </c>
      <c r="C43" s="147" t="s">
        <v>86</v>
      </c>
      <c r="D43" s="126">
        <v>19.510000000000002</v>
      </c>
      <c r="E43" s="110"/>
      <c r="F43" s="126">
        <v>18.11</v>
      </c>
      <c r="G43" s="89"/>
      <c r="H43" s="90"/>
    </row>
    <row r="44" spans="1:14" ht="26.25" customHeight="1" x14ac:dyDescent="0.4">
      <c r="A44" s="18" t="s">
        <v>36</v>
      </c>
      <c r="B44" s="121">
        <v>1</v>
      </c>
      <c r="C44" s="148" t="s">
        <v>87</v>
      </c>
      <c r="D44" s="31">
        <f>D43*$B$34</f>
        <v>19.510000000000002</v>
      </c>
      <c r="E44" s="46"/>
      <c r="F44" s="31">
        <f>F43*$B$34</f>
        <v>18.11</v>
      </c>
      <c r="G44" s="89"/>
      <c r="H44" s="90"/>
    </row>
    <row r="45" spans="1:14" ht="19.5" customHeight="1" thickBot="1" x14ac:dyDescent="0.35">
      <c r="A45" s="18" t="s">
        <v>38</v>
      </c>
      <c r="B45" s="19">
        <f>(B44/B43)*(B42/B41)*(B40/B39)*(B38/B37)*B36</f>
        <v>100</v>
      </c>
      <c r="C45" s="148" t="s">
        <v>39</v>
      </c>
      <c r="D45" s="32">
        <f>D44*$B$30/100</f>
        <v>19.351969</v>
      </c>
      <c r="E45" s="47"/>
      <c r="F45" s="32">
        <f>F44*$B$30/100</f>
        <v>17.963308999999999</v>
      </c>
      <c r="G45" s="89"/>
      <c r="H45" s="90"/>
    </row>
    <row r="46" spans="1:14" ht="19.5" customHeight="1" thickBot="1" x14ac:dyDescent="0.35">
      <c r="A46" s="191" t="s">
        <v>40</v>
      </c>
      <c r="B46" s="195"/>
      <c r="C46" s="148" t="s">
        <v>41</v>
      </c>
      <c r="D46" s="149">
        <f>D45/$B$45</f>
        <v>0.19351968999999999</v>
      </c>
      <c r="E46" s="150"/>
      <c r="F46" s="151">
        <f>F45/$B$45</f>
        <v>0.17963309</v>
      </c>
      <c r="G46" s="89"/>
      <c r="H46" s="90"/>
    </row>
    <row r="47" spans="1:14" ht="27" customHeight="1" thickBot="1" x14ac:dyDescent="0.45">
      <c r="A47" s="193"/>
      <c r="B47" s="196"/>
      <c r="C47" s="152" t="s">
        <v>88</v>
      </c>
      <c r="D47" s="153">
        <v>0.2</v>
      </c>
      <c r="E47" s="154"/>
      <c r="F47" s="150"/>
      <c r="G47" s="89"/>
      <c r="H47" s="90"/>
    </row>
    <row r="48" spans="1:14" x14ac:dyDescent="0.3">
      <c r="A48" s="89"/>
      <c r="B48" s="89"/>
      <c r="C48" s="155" t="s">
        <v>42</v>
      </c>
      <c r="D48" s="32">
        <f>D47*$B$45</f>
        <v>20</v>
      </c>
      <c r="E48" s="89"/>
      <c r="F48" s="34"/>
      <c r="G48" s="89"/>
      <c r="H48" s="90"/>
    </row>
    <row r="49" spans="1:12" ht="19.5" customHeight="1" thickBot="1" x14ac:dyDescent="0.35">
      <c r="A49" s="89"/>
      <c r="B49" s="89"/>
      <c r="C49" s="156" t="s">
        <v>43</v>
      </c>
      <c r="D49" s="157">
        <f>D48/B34</f>
        <v>20</v>
      </c>
      <c r="E49" s="89"/>
      <c r="F49" s="34"/>
      <c r="G49" s="89"/>
      <c r="H49" s="90"/>
    </row>
    <row r="50" spans="1:12" x14ac:dyDescent="0.3">
      <c r="A50" s="89"/>
      <c r="B50" s="89"/>
      <c r="C50" s="17" t="s">
        <v>44</v>
      </c>
      <c r="D50" s="158">
        <f>AVERAGE(E38:E41,G38:G41)</f>
        <v>53252918.034909137</v>
      </c>
      <c r="E50" s="89"/>
      <c r="F50" s="37"/>
      <c r="G50" s="89"/>
      <c r="H50" s="90"/>
    </row>
    <row r="51" spans="1:12" x14ac:dyDescent="0.3">
      <c r="A51" s="89"/>
      <c r="B51" s="89"/>
      <c r="C51" s="18" t="s">
        <v>45</v>
      </c>
      <c r="D51" s="38">
        <f>STDEV(E38:E41,G38:G41)/D50</f>
        <v>9.9482709680682856E-3</v>
      </c>
      <c r="E51" s="89"/>
      <c r="F51" s="37"/>
      <c r="G51" s="89"/>
      <c r="H51" s="90"/>
    </row>
    <row r="52" spans="1:12" ht="19.5" customHeight="1" thickBot="1" x14ac:dyDescent="0.35">
      <c r="A52" s="89"/>
      <c r="B52" s="89"/>
      <c r="C52" s="102" t="s">
        <v>46</v>
      </c>
      <c r="D52" s="159">
        <f>COUNT(E38:E41,G38:G41)</f>
        <v>6</v>
      </c>
      <c r="E52" s="89"/>
      <c r="F52" s="37"/>
      <c r="G52" s="89"/>
      <c r="H52" s="89"/>
    </row>
    <row r="53" spans="1:12" x14ac:dyDescent="0.3">
      <c r="A53" s="89"/>
      <c r="B53" s="89"/>
      <c r="C53" s="89"/>
      <c r="D53" s="89"/>
      <c r="E53" s="89"/>
      <c r="F53" s="89"/>
      <c r="G53" s="89"/>
      <c r="H53" s="89"/>
    </row>
    <row r="54" spans="1:12" x14ac:dyDescent="0.3">
      <c r="A54" s="1" t="s">
        <v>10</v>
      </c>
      <c r="B54" s="39" t="s">
        <v>47</v>
      </c>
      <c r="C54" s="89"/>
      <c r="D54" s="89"/>
      <c r="E54" s="89"/>
      <c r="F54" s="89"/>
      <c r="G54" s="89"/>
      <c r="H54" s="89"/>
    </row>
    <row r="55" spans="1:12" x14ac:dyDescent="0.3">
      <c r="A55" s="110" t="s">
        <v>48</v>
      </c>
      <c r="B55" s="4" t="str">
        <f>B21</f>
        <v>each tablets contains metformin hydrochloride USP 1000 mg as an extended release.</v>
      </c>
      <c r="C55" s="89"/>
      <c r="D55" s="89"/>
      <c r="E55" s="89"/>
      <c r="F55" s="89"/>
      <c r="G55" s="89"/>
      <c r="H55" s="89"/>
    </row>
    <row r="56" spans="1:12" ht="26.25" customHeight="1" x14ac:dyDescent="0.4">
      <c r="A56" s="4" t="s">
        <v>89</v>
      </c>
      <c r="B56" s="160">
        <v>1000</v>
      </c>
      <c r="C56" s="110" t="str">
        <f>B20</f>
        <v>Metformin hydrochloride</v>
      </c>
      <c r="D56" s="89"/>
      <c r="E56" s="89"/>
      <c r="F56" s="89"/>
      <c r="G56" s="89"/>
      <c r="H56" s="46"/>
    </row>
    <row r="57" spans="1:12" x14ac:dyDescent="0.3">
      <c r="A57" s="4" t="s">
        <v>90</v>
      </c>
      <c r="B57" s="117">
        <v>1448.463</v>
      </c>
      <c r="C57" s="89"/>
      <c r="D57" s="89"/>
      <c r="E57" s="89"/>
      <c r="F57" s="89"/>
      <c r="G57" s="89"/>
      <c r="H57" s="46"/>
    </row>
    <row r="58" spans="1:12" ht="19.5" customHeight="1" thickBot="1" x14ac:dyDescent="0.35">
      <c r="A58" s="89"/>
      <c r="B58" s="89"/>
      <c r="C58" s="89"/>
      <c r="D58" s="89"/>
      <c r="E58" s="89"/>
      <c r="F58" s="89"/>
      <c r="G58" s="89"/>
      <c r="H58" s="46"/>
    </row>
    <row r="59" spans="1:12" s="8" customFormat="1" ht="27" customHeight="1" thickBot="1" x14ac:dyDescent="0.45">
      <c r="A59" s="17" t="s">
        <v>91</v>
      </c>
      <c r="B59" s="120">
        <v>250</v>
      </c>
      <c r="C59" s="110"/>
      <c r="D59" s="41" t="s">
        <v>49</v>
      </c>
      <c r="E59" s="40" t="s">
        <v>50</v>
      </c>
      <c r="F59" s="40" t="s">
        <v>26</v>
      </c>
      <c r="G59" s="40" t="s">
        <v>51</v>
      </c>
      <c r="H59" s="20" t="s">
        <v>52</v>
      </c>
      <c r="L59" s="9"/>
    </row>
    <row r="60" spans="1:12" s="8" customFormat="1" ht="22.5" customHeight="1" x14ac:dyDescent="0.4">
      <c r="A60" s="18" t="s">
        <v>92</v>
      </c>
      <c r="B60" s="121">
        <v>10</v>
      </c>
      <c r="C60" s="199" t="s">
        <v>54</v>
      </c>
      <c r="D60" s="203">
        <v>729.4</v>
      </c>
      <c r="E60" s="42">
        <v>1</v>
      </c>
      <c r="F60" s="127">
        <v>50740092</v>
      </c>
      <c r="G60" s="161">
        <f>IF(ISBLANK(F60),"-",(F60/$D$50*$D$47*$B$68)*($B$57/$D$60))</f>
        <v>946.06176605540554</v>
      </c>
      <c r="H60" s="67">
        <f t="shared" ref="H60:H71" si="0">IF(ISBLANK(F60),"-",G60/$B$56)</f>
        <v>0.9460617660554056</v>
      </c>
      <c r="L60" s="9"/>
    </row>
    <row r="61" spans="1:12" s="8" customFormat="1" ht="26.25" customHeight="1" x14ac:dyDescent="0.4">
      <c r="A61" s="18" t="s">
        <v>55</v>
      </c>
      <c r="B61" s="121">
        <v>100</v>
      </c>
      <c r="C61" s="200"/>
      <c r="D61" s="204"/>
      <c r="E61" s="43">
        <v>2</v>
      </c>
      <c r="F61" s="123">
        <v>50961667</v>
      </c>
      <c r="G61" s="162">
        <f>IF(ISBLANK(F61),"-",(F61/$D$50*$D$47*$B$68)*($B$57/$D$60))</f>
        <v>950.19308761102536</v>
      </c>
      <c r="H61" s="68">
        <f t="shared" si="0"/>
        <v>0.95019308761102539</v>
      </c>
      <c r="L61" s="9"/>
    </row>
    <row r="62" spans="1:12" s="8" customFormat="1" ht="26.25" customHeight="1" x14ac:dyDescent="0.4">
      <c r="A62" s="18" t="s">
        <v>56</v>
      </c>
      <c r="B62" s="121">
        <v>1</v>
      </c>
      <c r="C62" s="200"/>
      <c r="D62" s="204"/>
      <c r="E62" s="43">
        <v>3</v>
      </c>
      <c r="F62" s="163">
        <v>51697911</v>
      </c>
      <c r="G62" s="162">
        <f>IF(ISBLANK(F62),"-",(F62/$D$50*$D$47*$B$68)*($B$57/$D$60))</f>
        <v>963.92054200522909</v>
      </c>
      <c r="H62" s="68">
        <f t="shared" si="0"/>
        <v>0.96392054200522914</v>
      </c>
      <c r="L62" s="9"/>
    </row>
    <row r="63" spans="1:12" ht="21" customHeight="1" thickBot="1" x14ac:dyDescent="0.45">
      <c r="A63" s="18" t="s">
        <v>57</v>
      </c>
      <c r="B63" s="121">
        <v>1</v>
      </c>
      <c r="C63" s="201"/>
      <c r="D63" s="205"/>
      <c r="E63" s="44">
        <v>4</v>
      </c>
      <c r="F63" s="128"/>
      <c r="G63" s="162" t="str">
        <f>IF(ISBLANK(F63),"-",(F63/$D$50*$D$47*$B$68)*($B$57/$D$60))</f>
        <v>-</v>
      </c>
      <c r="H63" s="68" t="str">
        <f t="shared" si="0"/>
        <v>-</v>
      </c>
    </row>
    <row r="64" spans="1:12" ht="26.25" customHeight="1" x14ac:dyDescent="0.4">
      <c r="A64" s="18" t="s">
        <v>58</v>
      </c>
      <c r="B64" s="121">
        <v>1</v>
      </c>
      <c r="C64" s="199" t="s">
        <v>59</v>
      </c>
      <c r="D64" s="203">
        <v>732.9</v>
      </c>
      <c r="E64" s="42">
        <v>1</v>
      </c>
      <c r="F64" s="127">
        <v>51962854</v>
      </c>
      <c r="G64" s="164">
        <f>IF(ISBLANK(F64),"-",(F64/$D$50*$D$47*$B$68)*($B$57/$D$64))</f>
        <v>964.23362998413984</v>
      </c>
      <c r="H64" s="86">
        <f t="shared" si="0"/>
        <v>0.96423362998413986</v>
      </c>
    </row>
    <row r="65" spans="1:8" ht="26.25" customHeight="1" x14ac:dyDescent="0.4">
      <c r="A65" s="18" t="s">
        <v>60</v>
      </c>
      <c r="B65" s="121">
        <v>1</v>
      </c>
      <c r="C65" s="200"/>
      <c r="D65" s="204"/>
      <c r="E65" s="43">
        <v>2</v>
      </c>
      <c r="F65" s="123">
        <v>51542734</v>
      </c>
      <c r="G65" s="165">
        <f>IF(ISBLANK(F65),"-",(F65/$D$50*$D$47*$B$68)*($B$57/$D$64))</f>
        <v>956.43779504734187</v>
      </c>
      <c r="H65" s="87">
        <f t="shared" si="0"/>
        <v>0.95643779504734183</v>
      </c>
    </row>
    <row r="66" spans="1:8" ht="26.25" customHeight="1" x14ac:dyDescent="0.4">
      <c r="A66" s="18" t="s">
        <v>61</v>
      </c>
      <c r="B66" s="121">
        <v>1</v>
      </c>
      <c r="C66" s="200"/>
      <c r="D66" s="204"/>
      <c r="E66" s="43">
        <v>3</v>
      </c>
      <c r="F66" s="123">
        <v>51909522</v>
      </c>
      <c r="G66" s="165">
        <f>IF(ISBLANK(F66),"-",(F66/$D$50*$D$47*$B$68)*($B$57/$D$64))</f>
        <v>963.24399019348641</v>
      </c>
      <c r="H66" s="87">
        <f t="shared" si="0"/>
        <v>0.96324399019348639</v>
      </c>
    </row>
    <row r="67" spans="1:8" ht="21" customHeight="1" thickBot="1" x14ac:dyDescent="0.45">
      <c r="A67" s="18" t="s">
        <v>62</v>
      </c>
      <c r="B67" s="121">
        <v>1</v>
      </c>
      <c r="C67" s="201"/>
      <c r="D67" s="205"/>
      <c r="E67" s="44">
        <v>4</v>
      </c>
      <c r="F67" s="128"/>
      <c r="G67" s="166" t="str">
        <f>IF(ISBLANK(F67),"-",(F67/$D$50*$D$47*$B$68)*($B$57/$D$64))</f>
        <v>-</v>
      </c>
      <c r="H67" s="88" t="str">
        <f t="shared" si="0"/>
        <v>-</v>
      </c>
    </row>
    <row r="68" spans="1:8" ht="21.75" customHeight="1" x14ac:dyDescent="0.4">
      <c r="A68" s="18" t="s">
        <v>63</v>
      </c>
      <c r="B68" s="167">
        <f>(B67/B66)*(B65/B64)*(B63/B62)*(B61/B60)*B59</f>
        <v>2500</v>
      </c>
      <c r="C68" s="199" t="s">
        <v>64</v>
      </c>
      <c r="D68" s="203">
        <v>727.4</v>
      </c>
      <c r="E68" s="42">
        <v>1</v>
      </c>
      <c r="F68" s="127"/>
      <c r="G68" s="164" t="str">
        <f>IF(ISBLANK(F68),"-",(F68/$D$50*$D$47*$B$68)*($B$57/$D$68))</f>
        <v>-</v>
      </c>
      <c r="H68" s="68" t="str">
        <f t="shared" si="0"/>
        <v>-</v>
      </c>
    </row>
    <row r="69" spans="1:8" ht="21.75" customHeight="1" thickBot="1" x14ac:dyDescent="0.45">
      <c r="A69" s="102" t="s">
        <v>65</v>
      </c>
      <c r="B69" s="168">
        <f>(D47*B68)/B56*B57</f>
        <v>724.23149999999998</v>
      </c>
      <c r="C69" s="200"/>
      <c r="D69" s="204"/>
      <c r="E69" s="43">
        <v>2</v>
      </c>
      <c r="F69" s="123"/>
      <c r="G69" s="165" t="str">
        <f>IF(ISBLANK(F69),"-",(F69/$D$50*$D$47*$B$68)*($B$57/$D$68))</f>
        <v>-</v>
      </c>
      <c r="H69" s="68" t="str">
        <f t="shared" si="0"/>
        <v>-</v>
      </c>
    </row>
    <row r="70" spans="1:8" ht="22.5" customHeight="1" x14ac:dyDescent="0.4">
      <c r="A70" s="208" t="s">
        <v>40</v>
      </c>
      <c r="B70" s="209"/>
      <c r="C70" s="200"/>
      <c r="D70" s="204"/>
      <c r="E70" s="43">
        <v>3</v>
      </c>
      <c r="F70" s="123"/>
      <c r="G70" s="165" t="str">
        <f>IF(ISBLANK(F70),"-",(F70/$D$50*$D$47*$B$68)*($B$57/$D$68))</f>
        <v>-</v>
      </c>
      <c r="H70" s="68" t="str">
        <f t="shared" si="0"/>
        <v>-</v>
      </c>
    </row>
    <row r="71" spans="1:8" ht="21.75" customHeight="1" thickBot="1" x14ac:dyDescent="0.45">
      <c r="A71" s="210"/>
      <c r="B71" s="211"/>
      <c r="C71" s="202"/>
      <c r="D71" s="205"/>
      <c r="E71" s="44">
        <v>4</v>
      </c>
      <c r="F71" s="128"/>
      <c r="G71" s="166" t="str">
        <f>IF(ISBLANK(F71),"-",(F71/$D$50*$D$47*$B$68)*($B$57/$D$68))</f>
        <v>-</v>
      </c>
      <c r="H71" s="69" t="str">
        <f t="shared" si="0"/>
        <v>-</v>
      </c>
    </row>
    <row r="72" spans="1:8" ht="26.25" customHeight="1" x14ac:dyDescent="0.4">
      <c r="A72" s="46"/>
      <c r="B72" s="46"/>
      <c r="C72" s="46"/>
      <c r="D72" s="46"/>
      <c r="E72" s="46"/>
      <c r="F72" s="36" t="s">
        <v>33</v>
      </c>
      <c r="G72" s="169">
        <f>AVERAGE(G60:G71)</f>
        <v>957.34846848277141</v>
      </c>
      <c r="H72" s="129">
        <f>AVERAGE(H60:H71)</f>
        <v>0.95734846848277144</v>
      </c>
    </row>
    <row r="73" spans="1:8" ht="26.25" customHeight="1" x14ac:dyDescent="0.4">
      <c r="A73" s="89"/>
      <c r="B73" s="89"/>
      <c r="C73" s="46"/>
      <c r="D73" s="46"/>
      <c r="E73" s="46"/>
      <c r="F73" s="33" t="s">
        <v>45</v>
      </c>
      <c r="G73" s="130">
        <f>STDEV(G60:G71)/G72</f>
        <v>8.1551763903340152E-3</v>
      </c>
      <c r="H73" s="130">
        <f>STDEV(H60:H71)/H72</f>
        <v>8.1551763903340031E-3</v>
      </c>
    </row>
    <row r="74" spans="1:8" ht="27" customHeight="1" thickBot="1" x14ac:dyDescent="0.45">
      <c r="A74" s="46"/>
      <c r="B74" s="46"/>
      <c r="C74" s="46"/>
      <c r="D74" s="46"/>
      <c r="E74" s="47"/>
      <c r="F74" s="35" t="s">
        <v>46</v>
      </c>
      <c r="G74" s="131">
        <f>COUNT(G60:G71)</f>
        <v>6</v>
      </c>
      <c r="H74" s="131">
        <f>COUNT(H60:H71)</f>
        <v>6</v>
      </c>
    </row>
    <row r="75" spans="1:8" x14ac:dyDescent="0.3">
      <c r="A75" s="89"/>
      <c r="B75" s="89"/>
      <c r="C75" s="89"/>
      <c r="D75" s="89"/>
      <c r="E75" s="89"/>
      <c r="F75" s="89"/>
      <c r="G75" s="89"/>
      <c r="H75" s="89"/>
    </row>
    <row r="76" spans="1:8" ht="26.25" x14ac:dyDescent="0.4">
      <c r="A76" s="85" t="s">
        <v>93</v>
      </c>
      <c r="B76" s="108" t="s">
        <v>94</v>
      </c>
      <c r="C76" s="207" t="str">
        <f>B20</f>
        <v>Metformin hydrochloride</v>
      </c>
      <c r="D76" s="207"/>
      <c r="E76" s="110" t="s">
        <v>95</v>
      </c>
      <c r="F76" s="110"/>
      <c r="G76" s="137">
        <f>H72</f>
        <v>0.95734846848277144</v>
      </c>
      <c r="H76" s="113"/>
    </row>
    <row r="77" spans="1:8" ht="26.25" x14ac:dyDescent="0.4">
      <c r="A77" s="6" t="s">
        <v>96</v>
      </c>
      <c r="B77" s="6" t="s">
        <v>103</v>
      </c>
      <c r="C77" s="89"/>
      <c r="D77" s="132" t="s">
        <v>104</v>
      </c>
      <c r="E77" s="89"/>
      <c r="F77" s="89"/>
      <c r="G77" s="89"/>
      <c r="H77" s="89"/>
    </row>
    <row r="78" spans="1:8" ht="26.25" customHeight="1" x14ac:dyDescent="0.3">
      <c r="A78" s="6"/>
      <c r="B78" s="6"/>
      <c r="C78" s="89"/>
      <c r="D78" s="89"/>
      <c r="E78" s="89"/>
      <c r="F78" s="89"/>
      <c r="G78" s="89"/>
      <c r="H78" s="89"/>
    </row>
    <row r="79" spans="1:8" ht="26.25" x14ac:dyDescent="0.4">
      <c r="A79" s="85" t="s">
        <v>11</v>
      </c>
      <c r="B79" s="182" t="str">
        <f>B26</f>
        <v>METFORMIN HYDROCHLORIDE</v>
      </c>
      <c r="C79" s="182"/>
      <c r="D79" s="89"/>
      <c r="E79" s="89"/>
      <c r="F79" s="89"/>
      <c r="G79" s="89"/>
      <c r="H79" s="89"/>
    </row>
    <row r="80" spans="1:8" ht="26.25" customHeight="1" x14ac:dyDescent="0.4">
      <c r="A80" s="108" t="s">
        <v>12</v>
      </c>
      <c r="B80" s="182" t="str">
        <f>B27</f>
        <v>M19-4</v>
      </c>
      <c r="C80" s="182"/>
      <c r="D80" s="89"/>
      <c r="E80" s="89"/>
      <c r="F80" s="89"/>
      <c r="G80" s="89"/>
      <c r="H80" s="89"/>
    </row>
    <row r="81" spans="1:12" ht="26.25" customHeight="1" thickBot="1" x14ac:dyDescent="0.45">
      <c r="A81" s="108" t="s">
        <v>13</v>
      </c>
      <c r="B81" s="118">
        <f>B28</f>
        <v>99.19</v>
      </c>
      <c r="C81" s="89"/>
      <c r="D81" s="89"/>
      <c r="E81" s="89"/>
      <c r="F81" s="89"/>
      <c r="G81" s="89"/>
      <c r="H81" s="89"/>
    </row>
    <row r="82" spans="1:12" ht="27" customHeight="1" thickBot="1" x14ac:dyDescent="0.45">
      <c r="A82" s="108" t="s">
        <v>14</v>
      </c>
      <c r="B82" s="144">
        <v>0</v>
      </c>
      <c r="C82" s="183" t="s">
        <v>15</v>
      </c>
      <c r="D82" s="184"/>
      <c r="E82" s="184"/>
      <c r="F82" s="184"/>
      <c r="G82" s="185"/>
      <c r="H82" s="145"/>
    </row>
    <row r="83" spans="1:12" s="8" customFormat="1" ht="27" customHeight="1" thickBot="1" x14ac:dyDescent="0.35">
      <c r="A83" s="108" t="s">
        <v>16</v>
      </c>
      <c r="B83" s="113">
        <f>B81-B82</f>
        <v>99.19</v>
      </c>
      <c r="C83" s="10"/>
      <c r="D83" s="10"/>
      <c r="E83" s="10"/>
      <c r="F83" s="10"/>
      <c r="G83" s="11"/>
      <c r="H83" s="145"/>
      <c r="I83" s="9"/>
      <c r="J83" s="9"/>
      <c r="K83" s="9"/>
      <c r="L83" s="9"/>
    </row>
    <row r="84" spans="1:12" s="8" customFormat="1" ht="27" customHeight="1" thickBot="1" x14ac:dyDescent="0.45">
      <c r="A84" s="108" t="s">
        <v>17</v>
      </c>
      <c r="B84" s="119">
        <v>1</v>
      </c>
      <c r="C84" s="186" t="s">
        <v>97</v>
      </c>
      <c r="D84" s="187"/>
      <c r="E84" s="187"/>
      <c r="F84" s="187"/>
      <c r="G84" s="187"/>
      <c r="H84" s="188"/>
      <c r="I84" s="9"/>
      <c r="J84" s="9"/>
      <c r="K84" s="9"/>
      <c r="L84" s="9"/>
    </row>
    <row r="85" spans="1:12" s="8" customFormat="1" ht="19.5" customHeight="1" thickBot="1" x14ac:dyDescent="0.45">
      <c r="A85" s="108" t="s">
        <v>19</v>
      </c>
      <c r="B85" s="119">
        <v>1</v>
      </c>
      <c r="C85" s="186" t="s">
        <v>98</v>
      </c>
      <c r="D85" s="187"/>
      <c r="E85" s="187"/>
      <c r="F85" s="187"/>
      <c r="G85" s="187"/>
      <c r="H85" s="188"/>
      <c r="I85" s="9"/>
      <c r="J85" s="9"/>
      <c r="K85" s="9"/>
      <c r="L85" s="9"/>
    </row>
    <row r="86" spans="1:12" s="8" customFormat="1" ht="27" customHeight="1" x14ac:dyDescent="0.3">
      <c r="A86" s="108"/>
      <c r="B86" s="12"/>
      <c r="C86" s="15"/>
      <c r="D86" s="15"/>
      <c r="E86" s="15"/>
      <c r="F86" s="15"/>
      <c r="G86" s="15"/>
      <c r="H86" s="15"/>
      <c r="I86" s="9"/>
      <c r="J86" s="9"/>
      <c r="K86" s="9"/>
      <c r="L86" s="9"/>
    </row>
    <row r="87" spans="1:12" s="8" customFormat="1" ht="27" customHeight="1" x14ac:dyDescent="0.3">
      <c r="A87" s="108" t="s">
        <v>21</v>
      </c>
      <c r="B87" s="16">
        <f>B84/B85</f>
        <v>1</v>
      </c>
      <c r="C87" s="110" t="s">
        <v>22</v>
      </c>
      <c r="D87" s="110"/>
      <c r="E87" s="110"/>
      <c r="F87" s="110"/>
      <c r="G87" s="110"/>
      <c r="H87" s="145"/>
      <c r="I87" s="9"/>
      <c r="J87" s="9"/>
      <c r="K87" s="9"/>
      <c r="L87" s="9"/>
    </row>
    <row r="88" spans="1:12" s="8" customFormat="1" ht="19.5" thickBot="1" x14ac:dyDescent="0.35">
      <c r="A88" s="6"/>
      <c r="B88" s="6"/>
      <c r="C88" s="89"/>
      <c r="D88" s="89"/>
      <c r="E88" s="89"/>
      <c r="F88" s="89"/>
      <c r="G88" s="89"/>
      <c r="H88" s="89"/>
      <c r="I88" s="9"/>
      <c r="J88" s="9"/>
      <c r="K88" s="9"/>
      <c r="L88" s="9"/>
    </row>
    <row r="89" spans="1:12" ht="27" thickBot="1" x14ac:dyDescent="0.45">
      <c r="A89" s="17" t="s">
        <v>85</v>
      </c>
      <c r="B89" s="120">
        <v>100</v>
      </c>
      <c r="C89" s="89"/>
      <c r="D89" s="115" t="s">
        <v>23</v>
      </c>
      <c r="E89" s="116"/>
      <c r="F89" s="189" t="s">
        <v>24</v>
      </c>
      <c r="G89" s="190"/>
      <c r="H89" s="89"/>
    </row>
    <row r="90" spans="1:12" ht="19.5" customHeight="1" x14ac:dyDescent="0.4">
      <c r="A90" s="18" t="s">
        <v>25</v>
      </c>
      <c r="B90" s="121">
        <v>4</v>
      </c>
      <c r="C90" s="114" t="s">
        <v>50</v>
      </c>
      <c r="D90" s="21" t="s">
        <v>26</v>
      </c>
      <c r="E90" s="65" t="s">
        <v>27</v>
      </c>
      <c r="F90" s="21" t="s">
        <v>26</v>
      </c>
      <c r="G90" s="22" t="s">
        <v>27</v>
      </c>
      <c r="H90" s="89"/>
    </row>
    <row r="91" spans="1:12" ht="27" customHeight="1" x14ac:dyDescent="0.4">
      <c r="A91" s="18" t="s">
        <v>28</v>
      </c>
      <c r="B91" s="121">
        <v>100</v>
      </c>
      <c r="C91" s="62">
        <v>1</v>
      </c>
      <c r="D91" s="122">
        <v>0.45900000000000002</v>
      </c>
      <c r="E91" s="74">
        <f>IF(ISBLANK(D91),"-",$D$101/$D$98*D91)</f>
        <v>0.98948309532444456</v>
      </c>
      <c r="F91" s="122">
        <v>0.42699999999999999</v>
      </c>
      <c r="G91" s="77">
        <f>IF(ISBLANK(F91),"-",$D$101/$F$98*F91)</f>
        <v>0.9813532163717601</v>
      </c>
      <c r="H91" s="89"/>
    </row>
    <row r="92" spans="1:12" ht="26.25" customHeight="1" x14ac:dyDescent="0.4">
      <c r="A92" s="18" t="s">
        <v>29</v>
      </c>
      <c r="B92" s="121">
        <v>1</v>
      </c>
      <c r="C92" s="46">
        <v>2</v>
      </c>
      <c r="D92" s="123">
        <v>0.46300000000000002</v>
      </c>
      <c r="E92" s="75">
        <f>IF(ISBLANK(D92),"-",$D$101/$D$98*D92)</f>
        <v>0.9981060416889278</v>
      </c>
      <c r="F92" s="123">
        <v>0.42399999999999999</v>
      </c>
      <c r="G92" s="78">
        <f>IF(ISBLANK(F92),"-",$D$101/$F$98*F92)</f>
        <v>0.9744584630951435</v>
      </c>
      <c r="H92" s="89"/>
    </row>
    <row r="93" spans="1:12" ht="26.25" customHeight="1" x14ac:dyDescent="0.4">
      <c r="A93" s="18" t="s">
        <v>30</v>
      </c>
      <c r="B93" s="121">
        <v>1</v>
      </c>
      <c r="C93" s="46">
        <v>3</v>
      </c>
      <c r="D93" s="123">
        <v>0.45900000000000002</v>
      </c>
      <c r="E93" s="75">
        <f>IF(ISBLANK(D93),"-",$D$101/$D$98*D93)</f>
        <v>0.98948309532444456</v>
      </c>
      <c r="F93" s="123">
        <v>0.42599999999999999</v>
      </c>
      <c r="G93" s="78">
        <f>IF(ISBLANK(F93),"-",$D$101/$F$98*F93)</f>
        <v>0.9790549652795546</v>
      </c>
      <c r="H93" s="89"/>
    </row>
    <row r="94" spans="1:12" ht="26.25" customHeight="1" x14ac:dyDescent="0.4">
      <c r="A94" s="18" t="s">
        <v>31</v>
      </c>
      <c r="B94" s="121">
        <v>1</v>
      </c>
      <c r="C94" s="66">
        <v>4</v>
      </c>
      <c r="D94" s="124"/>
      <c r="E94" s="76" t="str">
        <f>IF(ISBLANK(D94),"-",$D$101/$D$98*D94)</f>
        <v>-</v>
      </c>
      <c r="F94" s="133"/>
      <c r="G94" s="79" t="str">
        <f>IF(ISBLANK(F94),"-",$D$101/$F$98*F94)</f>
        <v>-</v>
      </c>
      <c r="H94" s="89"/>
    </row>
    <row r="95" spans="1:12" ht="26.25" customHeight="1" thickBot="1" x14ac:dyDescent="0.45">
      <c r="A95" s="18" t="s">
        <v>32</v>
      </c>
      <c r="B95" s="121">
        <v>1</v>
      </c>
      <c r="C95" s="108" t="s">
        <v>33</v>
      </c>
      <c r="D95" s="103">
        <f>AVERAGE(D91:D94)</f>
        <v>0.46033333333333332</v>
      </c>
      <c r="E95" s="49">
        <f>AVERAGE(E91:E94)</f>
        <v>0.99235741077927242</v>
      </c>
      <c r="F95" s="63">
        <f>AVERAGE(F91:F94)</f>
        <v>0.42566666666666664</v>
      </c>
      <c r="G95" s="170">
        <f>AVERAGE(G91:G94)</f>
        <v>0.97828888158215277</v>
      </c>
      <c r="H95" s="89"/>
    </row>
    <row r="96" spans="1:12" ht="26.25" customHeight="1" x14ac:dyDescent="0.4">
      <c r="A96" s="18" t="s">
        <v>34</v>
      </c>
      <c r="B96" s="118">
        <v>1</v>
      </c>
      <c r="C96" s="96" t="s">
        <v>35</v>
      </c>
      <c r="D96" s="125">
        <v>14.03</v>
      </c>
      <c r="E96" s="110"/>
      <c r="F96" s="126">
        <v>13.16</v>
      </c>
      <c r="G96" s="89"/>
      <c r="H96" s="89"/>
    </row>
    <row r="97" spans="1:10" ht="27" customHeight="1" x14ac:dyDescent="0.4">
      <c r="A97" s="18" t="s">
        <v>36</v>
      </c>
      <c r="B97" s="118">
        <v>1</v>
      </c>
      <c r="C97" s="97" t="s">
        <v>37</v>
      </c>
      <c r="D97" s="98">
        <f>D96*$B$87</f>
        <v>14.03</v>
      </c>
      <c r="E97" s="46"/>
      <c r="F97" s="31">
        <f>F96*$B$87</f>
        <v>13.16</v>
      </c>
      <c r="G97" s="89"/>
      <c r="H97" s="89"/>
    </row>
    <row r="98" spans="1:10" ht="26.25" customHeight="1" thickBot="1" x14ac:dyDescent="0.35">
      <c r="A98" s="18" t="s">
        <v>38</v>
      </c>
      <c r="B98" s="46">
        <f>(B97/B96)*(B95/B94)*(B93/B92)*(B91/B90)*B89</f>
        <v>2500</v>
      </c>
      <c r="C98" s="97" t="s">
        <v>99</v>
      </c>
      <c r="D98" s="104">
        <f>D97*$B$83/100</f>
        <v>13.916356999999998</v>
      </c>
      <c r="E98" s="47"/>
      <c r="F98" s="32">
        <f>F97*$B$83/100</f>
        <v>13.053404</v>
      </c>
      <c r="G98" s="89"/>
      <c r="H98" s="89"/>
    </row>
    <row r="99" spans="1:10" ht="26.25" customHeight="1" thickBot="1" x14ac:dyDescent="0.35">
      <c r="A99" s="191" t="s">
        <v>40</v>
      </c>
      <c r="B99" s="192"/>
      <c r="C99" s="97" t="s">
        <v>100</v>
      </c>
      <c r="D99" s="171">
        <f>D98/$B$98</f>
        <v>5.5665427999999992E-3</v>
      </c>
      <c r="E99" s="47"/>
      <c r="F99" s="151">
        <f>F98/$B$98</f>
        <v>5.2213616000000001E-3</v>
      </c>
      <c r="G99" s="89"/>
      <c r="H99" s="90"/>
    </row>
    <row r="100" spans="1:10" ht="19.5" customHeight="1" thickBot="1" x14ac:dyDescent="0.35">
      <c r="A100" s="193"/>
      <c r="B100" s="194"/>
      <c r="C100" s="97" t="s">
        <v>88</v>
      </c>
      <c r="D100" s="172">
        <f>$B$56/$B$116</f>
        <v>1.2E-2</v>
      </c>
      <c r="E100" s="89"/>
      <c r="F100" s="34"/>
      <c r="G100" s="91"/>
      <c r="H100" s="90"/>
    </row>
    <row r="101" spans="1:10" ht="19.5" customHeight="1" x14ac:dyDescent="0.3">
      <c r="A101" s="89"/>
      <c r="B101" s="89"/>
      <c r="C101" s="97" t="s">
        <v>42</v>
      </c>
      <c r="D101" s="98">
        <f>D100*$B$98</f>
        <v>30</v>
      </c>
      <c r="E101" s="89"/>
      <c r="F101" s="34"/>
      <c r="G101" s="89"/>
      <c r="H101" s="90"/>
    </row>
    <row r="102" spans="1:10" ht="19.5" customHeight="1" thickBot="1" x14ac:dyDescent="0.35">
      <c r="A102" s="89"/>
      <c r="B102" s="89"/>
      <c r="C102" s="99" t="s">
        <v>43</v>
      </c>
      <c r="D102" s="105">
        <f>D101/B34</f>
        <v>30</v>
      </c>
      <c r="E102" s="89"/>
      <c r="F102" s="37"/>
      <c r="G102" s="89"/>
      <c r="H102" s="90"/>
    </row>
    <row r="103" spans="1:10" x14ac:dyDescent="0.3">
      <c r="A103" s="89"/>
      <c r="B103" s="89"/>
      <c r="C103" s="100" t="s">
        <v>101</v>
      </c>
      <c r="D103" s="101">
        <f>AVERAGE(E91:E94,G91:G94)</f>
        <v>0.98532314618071259</v>
      </c>
      <c r="E103" s="89"/>
      <c r="F103" s="37"/>
      <c r="G103" s="91"/>
      <c r="H103" s="90"/>
    </row>
    <row r="104" spans="1:10" ht="19.5" customHeight="1" x14ac:dyDescent="0.3">
      <c r="A104" s="89"/>
      <c r="B104" s="89"/>
      <c r="C104" s="33" t="s">
        <v>45</v>
      </c>
      <c r="D104" s="51">
        <f>STDEV(E91:E94,G91:G94)/D103</f>
        <v>8.7434825819132055E-3</v>
      </c>
      <c r="E104" s="89"/>
      <c r="F104" s="37"/>
      <c r="G104" s="89"/>
      <c r="H104" s="90"/>
      <c r="J104" s="50"/>
    </row>
    <row r="105" spans="1:10" ht="19.5" thickBot="1" x14ac:dyDescent="0.35">
      <c r="A105" s="89"/>
      <c r="B105" s="89"/>
      <c r="C105" s="35" t="s">
        <v>46</v>
      </c>
      <c r="D105" s="53">
        <f>COUNT(E91:E94,G91:G94)</f>
        <v>6</v>
      </c>
      <c r="E105" s="89"/>
      <c r="F105" s="37"/>
      <c r="G105" s="89"/>
      <c r="H105" s="90"/>
      <c r="J105" s="52"/>
    </row>
    <row r="106" spans="1:10" ht="19.5" thickBot="1" x14ac:dyDescent="0.35">
      <c r="A106" s="1"/>
      <c r="B106" s="1"/>
      <c r="C106" s="1"/>
      <c r="D106" s="1"/>
      <c r="E106" s="1"/>
      <c r="F106" s="89"/>
      <c r="G106" s="89"/>
      <c r="H106" s="89"/>
      <c r="J106" s="52"/>
    </row>
    <row r="107" spans="1:10" ht="19.5" customHeight="1" x14ac:dyDescent="0.4">
      <c r="A107" s="17" t="s">
        <v>70</v>
      </c>
      <c r="B107" s="120">
        <v>1000</v>
      </c>
      <c r="C107" s="115" t="s">
        <v>102</v>
      </c>
      <c r="D107" s="54" t="s">
        <v>26</v>
      </c>
      <c r="E107" s="173" t="s">
        <v>71</v>
      </c>
      <c r="F107" s="55" t="s">
        <v>72</v>
      </c>
      <c r="G107" s="89"/>
      <c r="H107" s="89"/>
      <c r="J107" s="52"/>
    </row>
    <row r="108" spans="1:10" ht="19.5" customHeight="1" x14ac:dyDescent="0.4">
      <c r="A108" s="18" t="s">
        <v>53</v>
      </c>
      <c r="B108" s="121">
        <v>3</v>
      </c>
      <c r="C108" s="24">
        <v>1</v>
      </c>
      <c r="D108" s="174">
        <v>0.253</v>
      </c>
      <c r="E108" s="175">
        <f t="shared" ref="E108:E113" si="1">IF(ISBLANK(D108),"-",D108/$D$103*$D$100*$B$116)</f>
        <v>256.76855454037889</v>
      </c>
      <c r="F108" s="56">
        <f t="shared" ref="F108:F113" si="2">IF(ISBLANK(D108), "-", E108/$B$56)</f>
        <v>0.25676855454037889</v>
      </c>
      <c r="G108" s="89"/>
      <c r="H108" s="89"/>
    </row>
    <row r="109" spans="1:10" ht="26.25" customHeight="1" x14ac:dyDescent="0.4">
      <c r="A109" s="18" t="s">
        <v>55</v>
      </c>
      <c r="B109" s="121">
        <v>250</v>
      </c>
      <c r="C109" s="24">
        <v>2</v>
      </c>
      <c r="D109" s="174">
        <v>0.26400000000000001</v>
      </c>
      <c r="E109" s="176">
        <f t="shared" si="1"/>
        <v>267.93240473778667</v>
      </c>
      <c r="F109" s="70">
        <f t="shared" si="2"/>
        <v>0.26793240473778668</v>
      </c>
      <c r="G109" s="89"/>
      <c r="H109" s="89"/>
    </row>
    <row r="110" spans="1:10" ht="26.25" customHeight="1" x14ac:dyDescent="0.4">
      <c r="A110" s="18" t="s">
        <v>56</v>
      </c>
      <c r="B110" s="121">
        <v>1</v>
      </c>
      <c r="C110" s="24">
        <v>3</v>
      </c>
      <c r="D110" s="174">
        <v>0.254</v>
      </c>
      <c r="E110" s="176">
        <f t="shared" si="1"/>
        <v>257.7834500128705</v>
      </c>
      <c r="F110" s="70">
        <f t="shared" si="2"/>
        <v>0.25778345001287051</v>
      </c>
      <c r="G110" s="89"/>
      <c r="H110" s="89"/>
    </row>
    <row r="111" spans="1:10" ht="26.25" customHeight="1" x14ac:dyDescent="0.4">
      <c r="A111" s="18" t="s">
        <v>57</v>
      </c>
      <c r="B111" s="121">
        <v>1</v>
      </c>
      <c r="C111" s="24">
        <v>4</v>
      </c>
      <c r="D111" s="174">
        <v>0.252</v>
      </c>
      <c r="E111" s="176">
        <f t="shared" si="1"/>
        <v>255.75365906788727</v>
      </c>
      <c r="F111" s="70">
        <f t="shared" si="2"/>
        <v>0.25575365906788727</v>
      </c>
      <c r="G111" s="89"/>
      <c r="H111" s="89"/>
    </row>
    <row r="112" spans="1:10" ht="26.25" customHeight="1" x14ac:dyDescent="0.4">
      <c r="A112" s="18" t="s">
        <v>58</v>
      </c>
      <c r="B112" s="121">
        <v>1</v>
      </c>
      <c r="C112" s="24">
        <v>5</v>
      </c>
      <c r="D112" s="174">
        <v>0.253</v>
      </c>
      <c r="E112" s="176">
        <f t="shared" si="1"/>
        <v>256.76855454037889</v>
      </c>
      <c r="F112" s="70">
        <f t="shared" si="2"/>
        <v>0.25676855454037889</v>
      </c>
      <c r="G112" s="89"/>
      <c r="H112" s="89"/>
    </row>
    <row r="113" spans="1:9" ht="26.25" customHeight="1" x14ac:dyDescent="0.4">
      <c r="A113" s="18" t="s">
        <v>60</v>
      </c>
      <c r="B113" s="121">
        <v>1</v>
      </c>
      <c r="C113" s="27">
        <v>6</v>
      </c>
      <c r="D113" s="177">
        <v>0.251</v>
      </c>
      <c r="E113" s="178">
        <f t="shared" si="1"/>
        <v>254.73876359539565</v>
      </c>
      <c r="F113" s="71">
        <f t="shared" si="2"/>
        <v>0.25473876359539566</v>
      </c>
      <c r="G113" s="89"/>
      <c r="H113" s="89"/>
    </row>
    <row r="114" spans="1:9" ht="26.25" customHeight="1" x14ac:dyDescent="0.4">
      <c r="A114" s="18" t="s">
        <v>61</v>
      </c>
      <c r="B114" s="121">
        <v>1</v>
      </c>
      <c r="C114" s="24"/>
      <c r="D114" s="46"/>
      <c r="E114" s="110"/>
      <c r="F114" s="57"/>
      <c r="G114" s="89"/>
      <c r="H114" s="89"/>
    </row>
    <row r="115" spans="1:9" ht="26.25" customHeight="1" x14ac:dyDescent="0.4">
      <c r="A115" s="18" t="s">
        <v>62</v>
      </c>
      <c r="B115" s="121">
        <v>1</v>
      </c>
      <c r="C115" s="24"/>
      <c r="D115" s="218" t="s">
        <v>33</v>
      </c>
      <c r="E115" s="217">
        <f>AVERAGE(E108:E113)</f>
        <v>258.29089774911631</v>
      </c>
      <c r="F115" s="134">
        <f>AVERAGE(F108:F113)</f>
        <v>0.25829089774911629</v>
      </c>
      <c r="G115" s="89"/>
      <c r="H115" s="89"/>
    </row>
    <row r="116" spans="1:9" ht="26.25" customHeight="1" thickBot="1" x14ac:dyDescent="0.45">
      <c r="A116" s="18" t="s">
        <v>63</v>
      </c>
      <c r="B116" s="19">
        <f>(B115/B114)*(B113/B112)*(B111/B110)*(B109/B108)*B107</f>
        <v>83333.333333333328</v>
      </c>
      <c r="C116" s="59"/>
      <c r="D116" s="219" t="s">
        <v>45</v>
      </c>
      <c r="E116" s="130">
        <f>STDEV(E108:E113)/E115</f>
        <v>1.8720831826438668E-2</v>
      </c>
      <c r="F116" s="135">
        <f>STDEV(F108:F113)/F115</f>
        <v>1.8720831826438675E-2</v>
      </c>
      <c r="G116" s="89"/>
      <c r="H116" s="89"/>
    </row>
    <row r="117" spans="1:9" ht="26.25" customHeight="1" thickBot="1" x14ac:dyDescent="0.45">
      <c r="A117" s="191" t="s">
        <v>40</v>
      </c>
      <c r="B117" s="195"/>
      <c r="C117" s="60"/>
      <c r="D117" s="220" t="s">
        <v>46</v>
      </c>
      <c r="E117" s="131">
        <f>COUNT(E108:E113)</f>
        <v>6</v>
      </c>
      <c r="F117" s="136">
        <f>COUNT(F108:F113)</f>
        <v>6</v>
      </c>
      <c r="G117" s="89"/>
      <c r="H117" s="89"/>
    </row>
    <row r="118" spans="1:9" ht="19.5" customHeight="1" thickBot="1" x14ac:dyDescent="0.35">
      <c r="A118" s="193"/>
      <c r="B118" s="196"/>
      <c r="C118" s="110"/>
      <c r="D118" s="110"/>
      <c r="E118" s="110"/>
      <c r="F118" s="46"/>
      <c r="G118" s="110"/>
      <c r="H118" s="110"/>
      <c r="I118" s="48"/>
    </row>
    <row r="119" spans="1:9" x14ac:dyDescent="0.3">
      <c r="A119" s="15"/>
      <c r="B119" s="15"/>
      <c r="C119" s="110"/>
      <c r="D119" s="110"/>
      <c r="E119" s="110"/>
      <c r="F119" s="46"/>
      <c r="G119" s="110"/>
      <c r="H119" s="110"/>
      <c r="I119" s="48"/>
    </row>
    <row r="120" spans="1:9" x14ac:dyDescent="0.3">
      <c r="A120" s="85" t="s">
        <v>66</v>
      </c>
      <c r="B120" s="108" t="s">
        <v>67</v>
      </c>
      <c r="C120" s="207" t="str">
        <f>B20</f>
        <v>Metformin hydrochloride</v>
      </c>
      <c r="D120" s="207"/>
      <c r="E120" s="110" t="s">
        <v>73</v>
      </c>
      <c r="F120" s="110"/>
      <c r="G120" s="111">
        <f>F115</f>
        <v>0.25829089774911629</v>
      </c>
      <c r="H120" s="110"/>
      <c r="I120" s="48"/>
    </row>
    <row r="121" spans="1:9" x14ac:dyDescent="0.3">
      <c r="A121" s="15"/>
      <c r="B121" s="15"/>
      <c r="C121" s="110"/>
      <c r="D121" s="110"/>
      <c r="E121" s="110"/>
      <c r="F121" s="46"/>
      <c r="G121" s="110"/>
      <c r="H121" s="110"/>
      <c r="I121" s="48"/>
    </row>
    <row r="122" spans="1:9" ht="26.25" customHeight="1" x14ac:dyDescent="0.4">
      <c r="A122" s="6" t="s">
        <v>68</v>
      </c>
      <c r="B122" s="6" t="s">
        <v>69</v>
      </c>
      <c r="C122" s="110"/>
      <c r="D122" s="132" t="s">
        <v>105</v>
      </c>
      <c r="E122" s="110"/>
      <c r="F122" s="110"/>
      <c r="G122" s="110"/>
      <c r="H122" s="110"/>
    </row>
    <row r="123" spans="1:9" ht="19.5" customHeight="1" thickBot="1" x14ac:dyDescent="0.35">
      <c r="A123" s="1"/>
      <c r="B123" s="1"/>
      <c r="C123" s="1"/>
      <c r="D123" s="1"/>
      <c r="E123" s="1"/>
      <c r="F123" s="110"/>
      <c r="G123" s="110"/>
      <c r="H123" s="110"/>
    </row>
    <row r="124" spans="1:9" ht="26.25" customHeight="1" x14ac:dyDescent="0.4">
      <c r="A124" s="17" t="s">
        <v>70</v>
      </c>
      <c r="B124" s="120">
        <v>1000</v>
      </c>
      <c r="C124" s="138" t="s">
        <v>102</v>
      </c>
      <c r="D124" s="54" t="s">
        <v>26</v>
      </c>
      <c r="E124" s="173" t="s">
        <v>71</v>
      </c>
      <c r="F124" s="55" t="s">
        <v>72</v>
      </c>
    </row>
    <row r="125" spans="1:9" ht="26.25" customHeight="1" x14ac:dyDescent="0.4">
      <c r="A125" s="18" t="s">
        <v>53</v>
      </c>
      <c r="B125" s="121">
        <v>3</v>
      </c>
      <c r="C125" s="24">
        <v>1</v>
      </c>
      <c r="D125" s="174">
        <v>0.498</v>
      </c>
      <c r="E125" s="221">
        <f>IF(ISBLANK(D125),"-",D125/$D$103*$D$100*$B$133)</f>
        <v>505.41794530082484</v>
      </c>
      <c r="F125" s="93">
        <f>IF(ISBLANK(D125), "-", E125/$B$56)</f>
        <v>0.50541794530082484</v>
      </c>
    </row>
    <row r="126" spans="1:9" ht="26.25" customHeight="1" x14ac:dyDescent="0.4">
      <c r="A126" s="18" t="s">
        <v>55</v>
      </c>
      <c r="B126" s="121">
        <v>250</v>
      </c>
      <c r="C126" s="24">
        <v>2</v>
      </c>
      <c r="D126" s="174">
        <v>0.46700000000000003</v>
      </c>
      <c r="E126" s="222">
        <f t="shared" ref="E126:E130" si="3">IF(ISBLANK(D126),"-",D126/$D$103*$D$100*$B$133)</f>
        <v>473.95618565358467</v>
      </c>
      <c r="F126" s="94">
        <f t="shared" ref="F125:F130" si="4">IF(ISBLANK(D126), "-", E126/$B$56)</f>
        <v>0.47395618565358466</v>
      </c>
    </row>
    <row r="127" spans="1:9" ht="26.25" customHeight="1" x14ac:dyDescent="0.4">
      <c r="A127" s="18" t="s">
        <v>56</v>
      </c>
      <c r="B127" s="121">
        <v>1</v>
      </c>
      <c r="C127" s="24">
        <v>3</v>
      </c>
      <c r="D127" s="174">
        <v>0.499</v>
      </c>
      <c r="E127" s="222">
        <f t="shared" si="3"/>
        <v>506.4328407733164</v>
      </c>
      <c r="F127" s="94">
        <f t="shared" si="4"/>
        <v>0.50643284077331641</v>
      </c>
    </row>
    <row r="128" spans="1:9" ht="26.25" customHeight="1" x14ac:dyDescent="0.4">
      <c r="A128" s="18" t="s">
        <v>57</v>
      </c>
      <c r="B128" s="121">
        <v>1</v>
      </c>
      <c r="C128" s="24">
        <v>4</v>
      </c>
      <c r="D128" s="174">
        <v>0.47199999999999998</v>
      </c>
      <c r="E128" s="222">
        <f t="shared" si="3"/>
        <v>479.03066301604275</v>
      </c>
      <c r="F128" s="94">
        <f t="shared" si="4"/>
        <v>0.47903066301604275</v>
      </c>
    </row>
    <row r="129" spans="1:10" ht="26.25" customHeight="1" x14ac:dyDescent="0.4">
      <c r="A129" s="18" t="s">
        <v>58</v>
      </c>
      <c r="B129" s="121">
        <v>1</v>
      </c>
      <c r="C129" s="24">
        <v>5</v>
      </c>
      <c r="D129" s="174">
        <v>0.47399999999999998</v>
      </c>
      <c r="E129" s="222">
        <f t="shared" si="3"/>
        <v>481.06045396102593</v>
      </c>
      <c r="F129" s="94">
        <f t="shared" si="4"/>
        <v>0.48106045396102592</v>
      </c>
    </row>
    <row r="130" spans="1:10" ht="26.25" customHeight="1" x14ac:dyDescent="0.4">
      <c r="A130" s="18" t="s">
        <v>60</v>
      </c>
      <c r="B130" s="121">
        <v>1</v>
      </c>
      <c r="C130" s="27">
        <v>6</v>
      </c>
      <c r="D130" s="177">
        <v>0.48</v>
      </c>
      <c r="E130" s="223">
        <f t="shared" si="3"/>
        <v>487.14982679597563</v>
      </c>
      <c r="F130" s="95">
        <f t="shared" si="4"/>
        <v>0.48714982679597563</v>
      </c>
    </row>
    <row r="131" spans="1:10" ht="26.25" customHeight="1" x14ac:dyDescent="0.4">
      <c r="A131" s="18" t="s">
        <v>61</v>
      </c>
      <c r="B131" s="121">
        <v>1</v>
      </c>
      <c r="C131" s="24"/>
      <c r="D131" s="46"/>
      <c r="E131" s="110"/>
      <c r="F131" s="57"/>
    </row>
    <row r="132" spans="1:10" ht="26.25" customHeight="1" x14ac:dyDescent="0.4">
      <c r="A132" s="18" t="s">
        <v>62</v>
      </c>
      <c r="B132" s="121">
        <v>1</v>
      </c>
      <c r="C132" s="24"/>
      <c r="D132" s="58" t="s">
        <v>33</v>
      </c>
      <c r="E132" s="179">
        <f>AVERAGE(E125:E130)</f>
        <v>488.84131925012838</v>
      </c>
      <c r="F132" s="134">
        <f>AVERAGE(F125:F130)</f>
        <v>0.48884131925012841</v>
      </c>
    </row>
    <row r="133" spans="1:10" ht="27" customHeight="1" thickBot="1" x14ac:dyDescent="0.45">
      <c r="A133" s="18" t="s">
        <v>63</v>
      </c>
      <c r="B133" s="19">
        <f>(B132/B131)*(B130/B129)*(B128/B127)*(B126/B125)*B124</f>
        <v>83333.333333333328</v>
      </c>
      <c r="C133" s="59"/>
      <c r="D133" s="108" t="s">
        <v>45</v>
      </c>
      <c r="E133" s="135">
        <f>STDEV(E125:E130)/E132</f>
        <v>2.8425979354234084E-2</v>
      </c>
      <c r="F133" s="135">
        <f>STDEV(F125:F130)/F132</f>
        <v>2.8425979354234094E-2</v>
      </c>
      <c r="I133" s="48"/>
    </row>
    <row r="134" spans="1:10" ht="27" customHeight="1" thickBot="1" x14ac:dyDescent="0.45">
      <c r="A134" s="191" t="s">
        <v>40</v>
      </c>
      <c r="B134" s="195"/>
      <c r="C134" s="60"/>
      <c r="D134" s="61" t="s">
        <v>46</v>
      </c>
      <c r="E134" s="136">
        <f>COUNT(E125:E130)</f>
        <v>6</v>
      </c>
      <c r="F134" s="136">
        <f>COUNT(F125:F130)</f>
        <v>6</v>
      </c>
      <c r="I134" s="48"/>
      <c r="J134" s="52"/>
    </row>
    <row r="135" spans="1:10" ht="19.5" customHeight="1" thickBot="1" x14ac:dyDescent="0.35">
      <c r="A135" s="193"/>
      <c r="B135" s="196"/>
      <c r="C135" s="110"/>
      <c r="D135" s="110"/>
      <c r="E135" s="110"/>
      <c r="F135" s="46"/>
      <c r="G135" s="48"/>
      <c r="H135" s="48"/>
      <c r="I135" s="48"/>
    </row>
    <row r="136" spans="1:10" x14ac:dyDescent="0.3">
      <c r="A136" s="15"/>
      <c r="B136" s="15"/>
      <c r="C136" s="48"/>
      <c r="D136" s="48"/>
      <c r="E136" s="48"/>
      <c r="F136" s="46"/>
      <c r="G136" s="48"/>
      <c r="H136" s="48"/>
      <c r="I136" s="48"/>
    </row>
    <row r="137" spans="1:10" ht="26.25" customHeight="1" x14ac:dyDescent="0.4">
      <c r="A137" s="7" t="s">
        <v>66</v>
      </c>
      <c r="B137" s="108" t="s">
        <v>67</v>
      </c>
      <c r="C137" s="207" t="str">
        <f>B20</f>
        <v>Metformin hydrochloride</v>
      </c>
      <c r="D137" s="207"/>
      <c r="E137" s="110" t="s">
        <v>73</v>
      </c>
      <c r="F137" s="110"/>
      <c r="G137" s="137">
        <f>F132</f>
        <v>0.48884131925012841</v>
      </c>
      <c r="H137" s="48"/>
      <c r="I137" s="48"/>
    </row>
    <row r="138" spans="1:10" x14ac:dyDescent="0.3">
      <c r="A138" s="7"/>
      <c r="B138" s="108"/>
      <c r="C138" s="109"/>
      <c r="D138" s="109"/>
      <c r="E138" s="110"/>
      <c r="F138" s="110"/>
      <c r="G138" s="111"/>
      <c r="H138" s="48"/>
      <c r="I138" s="48"/>
    </row>
    <row r="139" spans="1:10" ht="26.25" customHeight="1" x14ac:dyDescent="0.4">
      <c r="A139" s="6" t="s">
        <v>68</v>
      </c>
      <c r="B139" s="6" t="s">
        <v>69</v>
      </c>
      <c r="D139" s="132" t="s">
        <v>106</v>
      </c>
      <c r="H139" s="48"/>
      <c r="I139" s="48"/>
    </row>
    <row r="140" spans="1:10" ht="19.5" customHeight="1" thickBot="1" x14ac:dyDescent="0.35">
      <c r="A140" s="1"/>
      <c r="B140" s="1"/>
      <c r="C140" s="1"/>
      <c r="D140" s="1"/>
      <c r="E140" s="1"/>
      <c r="H140" s="48"/>
      <c r="I140" s="48"/>
    </row>
    <row r="141" spans="1:10" ht="26.25" customHeight="1" x14ac:dyDescent="0.4">
      <c r="A141" s="17" t="s">
        <v>70</v>
      </c>
      <c r="B141" s="120">
        <v>1000</v>
      </c>
      <c r="C141" s="138" t="s">
        <v>102</v>
      </c>
      <c r="D141" s="54" t="s">
        <v>26</v>
      </c>
      <c r="E141" s="173" t="s">
        <v>71</v>
      </c>
      <c r="F141" s="55" t="s">
        <v>72</v>
      </c>
      <c r="H141" s="48"/>
      <c r="I141" s="48"/>
    </row>
    <row r="142" spans="1:10" ht="26.25" customHeight="1" x14ac:dyDescent="0.4">
      <c r="A142" s="18" t="s">
        <v>53</v>
      </c>
      <c r="B142" s="121">
        <v>2</v>
      </c>
      <c r="C142" s="24">
        <v>1</v>
      </c>
      <c r="D142" s="174">
        <v>0.55200000000000005</v>
      </c>
      <c r="E142" s="221">
        <f>IF(ISBLANK(D142),"-",D142/$D$103*$D$100*$B$150)</f>
        <v>840.3334512230582</v>
      </c>
      <c r="F142" s="93">
        <f>IF(ISBLANK(D142), "-", E142/$B$56)</f>
        <v>0.84033345122305825</v>
      </c>
      <c r="H142" s="48"/>
      <c r="I142" s="48"/>
    </row>
    <row r="143" spans="1:10" ht="26.25" customHeight="1" x14ac:dyDescent="0.4">
      <c r="A143" s="18" t="s">
        <v>55</v>
      </c>
      <c r="B143" s="121">
        <v>250</v>
      </c>
      <c r="C143" s="24">
        <v>2</v>
      </c>
      <c r="D143" s="174">
        <v>0.56599999999999995</v>
      </c>
      <c r="E143" s="222">
        <f t="shared" ref="E143:E147" si="5">IF(ISBLANK(D143),"-",D143/$D$103*$D$100*$B$150)</f>
        <v>861.64625614538204</v>
      </c>
      <c r="F143" s="94">
        <f t="shared" ref="F142:F147" si="6">IF(ISBLANK(D143), "-", E143/$B$56)</f>
        <v>0.86164625614538204</v>
      </c>
      <c r="H143" s="48"/>
      <c r="I143" s="48"/>
    </row>
    <row r="144" spans="1:10" ht="26.25" customHeight="1" x14ac:dyDescent="0.4">
      <c r="A144" s="18" t="s">
        <v>56</v>
      </c>
      <c r="B144" s="121">
        <v>1</v>
      </c>
      <c r="C144" s="24">
        <v>3</v>
      </c>
      <c r="D144" s="174">
        <v>0.55900000000000005</v>
      </c>
      <c r="E144" s="222">
        <f t="shared" si="5"/>
        <v>850.98985368422018</v>
      </c>
      <c r="F144" s="94">
        <f t="shared" si="6"/>
        <v>0.8509898536842202</v>
      </c>
      <c r="H144" s="48"/>
      <c r="I144" s="48"/>
    </row>
    <row r="145" spans="1:9" ht="26.25" customHeight="1" x14ac:dyDescent="0.4">
      <c r="A145" s="18" t="s">
        <v>57</v>
      </c>
      <c r="B145" s="121">
        <v>1</v>
      </c>
      <c r="C145" s="24">
        <v>4</v>
      </c>
      <c r="D145" s="174">
        <v>0.56499999999999995</v>
      </c>
      <c r="E145" s="222">
        <f t="shared" si="5"/>
        <v>860.1239129366445</v>
      </c>
      <c r="F145" s="94">
        <f t="shared" si="6"/>
        <v>0.86012391293664447</v>
      </c>
      <c r="H145" s="48"/>
      <c r="I145" s="48"/>
    </row>
    <row r="146" spans="1:9" ht="26.25" customHeight="1" x14ac:dyDescent="0.4">
      <c r="A146" s="18" t="s">
        <v>58</v>
      </c>
      <c r="B146" s="121">
        <v>1</v>
      </c>
      <c r="C146" s="24">
        <v>5</v>
      </c>
      <c r="D146" s="174">
        <v>0.56299999999999994</v>
      </c>
      <c r="E146" s="222">
        <f t="shared" si="5"/>
        <v>857.07922651916965</v>
      </c>
      <c r="F146" s="94">
        <f t="shared" si="6"/>
        <v>0.85707922651916968</v>
      </c>
      <c r="H146" s="48"/>
      <c r="I146" s="48"/>
    </row>
    <row r="147" spans="1:9" ht="26.25" customHeight="1" x14ac:dyDescent="0.4">
      <c r="A147" s="18" t="s">
        <v>60</v>
      </c>
      <c r="B147" s="121">
        <v>1</v>
      </c>
      <c r="C147" s="27">
        <v>6</v>
      </c>
      <c r="D147" s="177">
        <v>0.56000000000000005</v>
      </c>
      <c r="E147" s="223">
        <f t="shared" si="5"/>
        <v>852.51219689295772</v>
      </c>
      <c r="F147" s="95">
        <f t="shared" si="6"/>
        <v>0.85251219689295776</v>
      </c>
      <c r="H147" s="48"/>
      <c r="I147" s="48"/>
    </row>
    <row r="148" spans="1:9" ht="26.25" customHeight="1" x14ac:dyDescent="0.4">
      <c r="A148" s="18" t="s">
        <v>61</v>
      </c>
      <c r="B148" s="121">
        <v>1</v>
      </c>
      <c r="C148" s="24"/>
      <c r="D148" s="46"/>
      <c r="E148" s="110"/>
      <c r="F148" s="57"/>
      <c r="H148" s="48"/>
      <c r="I148" s="48"/>
    </row>
    <row r="149" spans="1:9" ht="26.25" customHeight="1" x14ac:dyDescent="0.4">
      <c r="A149" s="18" t="s">
        <v>62</v>
      </c>
      <c r="B149" s="121">
        <v>1</v>
      </c>
      <c r="C149" s="24"/>
      <c r="D149" s="58" t="s">
        <v>33</v>
      </c>
      <c r="E149" s="179">
        <f>AVERAGE(E142:E147)</f>
        <v>853.78081623357218</v>
      </c>
      <c r="F149" s="134">
        <f>AVERAGE(F142:F147)</f>
        <v>0.85378081623357194</v>
      </c>
      <c r="H149" s="48"/>
      <c r="I149" s="48"/>
    </row>
    <row r="150" spans="1:9" ht="27" customHeight="1" thickBot="1" x14ac:dyDescent="0.45">
      <c r="A150" s="18" t="s">
        <v>63</v>
      </c>
      <c r="B150" s="19">
        <f>(B149/B148)*(B147/B146)*(B145/B144)*(B143/B142)*B141</f>
        <v>125000</v>
      </c>
      <c r="C150" s="59"/>
      <c r="D150" s="108" t="s">
        <v>45</v>
      </c>
      <c r="E150" s="135">
        <f>STDEV(E142:E147)/E149</f>
        <v>9.1209564655112315E-3</v>
      </c>
      <c r="F150" s="135">
        <f>STDEV(F142:F147)/F149</f>
        <v>9.1209564655112107E-3</v>
      </c>
      <c r="H150" s="48"/>
      <c r="I150" s="48"/>
    </row>
    <row r="151" spans="1:9" ht="27" customHeight="1" thickBot="1" x14ac:dyDescent="0.45">
      <c r="A151" s="191" t="s">
        <v>40</v>
      </c>
      <c r="B151" s="195"/>
      <c r="C151" s="60"/>
      <c r="D151" s="61" t="s">
        <v>46</v>
      </c>
      <c r="E151" s="136">
        <f>COUNT(E142:E147)</f>
        <v>6</v>
      </c>
      <c r="F151" s="136">
        <f>COUNT(F142:F147)</f>
        <v>6</v>
      </c>
      <c r="H151" s="48"/>
      <c r="I151" s="48"/>
    </row>
    <row r="152" spans="1:9" ht="19.5" customHeight="1" thickBot="1" x14ac:dyDescent="0.35">
      <c r="A152" s="193"/>
      <c r="B152" s="196"/>
      <c r="C152" s="110"/>
      <c r="D152" s="110"/>
      <c r="E152" s="110"/>
      <c r="F152" s="46"/>
      <c r="G152" s="48"/>
      <c r="H152" s="48"/>
      <c r="I152" s="48"/>
    </row>
    <row r="153" spans="1:9" x14ac:dyDescent="0.3">
      <c r="A153" s="15"/>
      <c r="B153" s="15"/>
      <c r="C153" s="48"/>
      <c r="D153" s="48"/>
      <c r="E153" s="48"/>
      <c r="F153" s="46"/>
      <c r="G153" s="48"/>
      <c r="H153" s="48"/>
      <c r="I153" s="48"/>
    </row>
    <row r="154" spans="1:9" ht="26.25" customHeight="1" x14ac:dyDescent="0.4">
      <c r="A154" s="7" t="s">
        <v>66</v>
      </c>
      <c r="B154" s="108" t="s">
        <v>67</v>
      </c>
      <c r="C154" s="207" t="str">
        <f>B20</f>
        <v>Metformin hydrochloride</v>
      </c>
      <c r="D154" s="207"/>
      <c r="E154" s="110" t="s">
        <v>73</v>
      </c>
      <c r="F154" s="110"/>
      <c r="G154" s="137">
        <f>F149</f>
        <v>0.85378081623357194</v>
      </c>
      <c r="H154" s="48"/>
      <c r="I154" s="48"/>
    </row>
    <row r="155" spans="1:9" x14ac:dyDescent="0.3">
      <c r="A155" s="7"/>
      <c r="B155" s="108"/>
      <c r="C155" s="112"/>
      <c r="D155" s="112"/>
      <c r="E155" s="110"/>
      <c r="F155" s="110"/>
      <c r="G155" s="111"/>
      <c r="H155" s="48"/>
      <c r="I155" s="48"/>
    </row>
    <row r="156" spans="1:9" ht="19.5" customHeight="1" x14ac:dyDescent="0.3">
      <c r="A156" s="72"/>
      <c r="B156" s="72"/>
      <c r="C156" s="73"/>
      <c r="D156" s="73"/>
      <c r="E156" s="73"/>
      <c r="F156" s="73"/>
      <c r="G156" s="73"/>
      <c r="H156" s="73"/>
    </row>
    <row r="157" spans="1:9" x14ac:dyDescent="0.3">
      <c r="B157" s="197" t="s">
        <v>74</v>
      </c>
      <c r="C157" s="197"/>
      <c r="E157" s="64" t="s">
        <v>75</v>
      </c>
      <c r="F157" s="84"/>
      <c r="G157" s="197" t="s">
        <v>76</v>
      </c>
      <c r="H157" s="197"/>
    </row>
    <row r="158" spans="1:9" ht="83.1" customHeight="1" x14ac:dyDescent="0.3">
      <c r="A158" s="85" t="s">
        <v>77</v>
      </c>
      <c r="B158" s="106"/>
      <c r="C158" s="106"/>
      <c r="E158" s="80"/>
      <c r="F158" s="48"/>
      <c r="G158" s="82"/>
      <c r="H158" s="82"/>
    </row>
    <row r="159" spans="1:9" ht="83.1" customHeight="1" x14ac:dyDescent="0.3">
      <c r="A159" s="85" t="s">
        <v>78</v>
      </c>
      <c r="B159" s="107"/>
      <c r="C159" s="107"/>
      <c r="E159" s="81"/>
      <c r="F159" s="48"/>
      <c r="G159" s="83"/>
      <c r="H159" s="83"/>
    </row>
    <row r="160" spans="1:9" x14ac:dyDescent="0.3">
      <c r="A160" s="45"/>
      <c r="B160" s="45"/>
      <c r="C160" s="46"/>
      <c r="D160" s="46"/>
      <c r="E160" s="46"/>
      <c r="F160" s="47"/>
      <c r="G160" s="46"/>
      <c r="H160" s="46"/>
      <c r="I160" s="48"/>
    </row>
    <row r="161" spans="1:9" x14ac:dyDescent="0.3">
      <c r="A161" s="45"/>
      <c r="B161" s="45"/>
      <c r="C161" s="46"/>
      <c r="D161" s="46"/>
      <c r="E161" s="46"/>
      <c r="F161" s="47"/>
      <c r="G161" s="46"/>
      <c r="H161" s="46"/>
      <c r="I161" s="48"/>
    </row>
    <row r="162" spans="1:9" x14ac:dyDescent="0.3">
      <c r="A162" s="45"/>
      <c r="B162" s="45"/>
      <c r="C162" s="46"/>
      <c r="D162" s="46"/>
      <c r="E162" s="46"/>
      <c r="F162" s="47"/>
      <c r="G162" s="46"/>
      <c r="H162" s="46"/>
      <c r="I162" s="48"/>
    </row>
    <row r="163" spans="1:9" x14ac:dyDescent="0.3">
      <c r="A163" s="45"/>
      <c r="B163" s="45"/>
      <c r="C163" s="46"/>
      <c r="D163" s="46"/>
      <c r="E163" s="46"/>
      <c r="F163" s="47"/>
      <c r="G163" s="46"/>
      <c r="H163" s="46"/>
      <c r="I163" s="48"/>
    </row>
    <row r="164" spans="1:9" x14ac:dyDescent="0.3">
      <c r="A164" s="45"/>
      <c r="B164" s="45"/>
      <c r="C164" s="46"/>
      <c r="D164" s="46"/>
      <c r="E164" s="46"/>
      <c r="F164" s="47"/>
      <c r="G164" s="46"/>
      <c r="H164" s="46"/>
      <c r="I164" s="48"/>
    </row>
    <row r="165" spans="1:9" x14ac:dyDescent="0.3">
      <c r="A165" s="45"/>
      <c r="B165" s="45"/>
      <c r="C165" s="46"/>
      <c r="D165" s="46"/>
      <c r="E165" s="46"/>
      <c r="F165" s="47"/>
      <c r="G165" s="46"/>
      <c r="H165" s="46"/>
      <c r="I165" s="48"/>
    </row>
    <row r="166" spans="1:9" x14ac:dyDescent="0.3">
      <c r="A166" s="45"/>
      <c r="B166" s="45"/>
      <c r="C166" s="46"/>
      <c r="D166" s="46"/>
      <c r="E166" s="46"/>
      <c r="F166" s="47"/>
      <c r="G166" s="46"/>
      <c r="H166" s="46"/>
      <c r="I166" s="48"/>
    </row>
    <row r="167" spans="1:9" x14ac:dyDescent="0.3">
      <c r="A167" s="45"/>
      <c r="B167" s="45"/>
      <c r="C167" s="46"/>
      <c r="D167" s="46"/>
      <c r="E167" s="46"/>
      <c r="F167" s="47"/>
      <c r="G167" s="46"/>
      <c r="H167" s="46"/>
      <c r="I167" s="48"/>
    </row>
    <row r="168" spans="1:9" x14ac:dyDescent="0.3">
      <c r="A168" s="45"/>
      <c r="B168" s="45"/>
      <c r="C168" s="46"/>
      <c r="D168" s="46"/>
      <c r="E168" s="46"/>
      <c r="F168" s="47"/>
      <c r="G168" s="46"/>
      <c r="H168" s="46"/>
      <c r="I168" s="48"/>
    </row>
  </sheetData>
  <sheetProtection formatCells="0" formatColumns="0" formatRows="0" insertColumns="0" insertRows="0" insertHyperlinks="0" deleteColumns="0" deleteRows="0" sort="0" autoFilter="0" pivotTables="0"/>
  <mergeCells count="37">
    <mergeCell ref="A46:B47"/>
    <mergeCell ref="A70:B71"/>
    <mergeCell ref="C76:D76"/>
    <mergeCell ref="B79:C79"/>
    <mergeCell ref="A1:H7"/>
    <mergeCell ref="A8:H14"/>
    <mergeCell ref="A16:H16"/>
    <mergeCell ref="B18:C18"/>
    <mergeCell ref="D36:E36"/>
    <mergeCell ref="C120:D120"/>
    <mergeCell ref="C154:D154"/>
    <mergeCell ref="C137:D137"/>
    <mergeCell ref="C84:H84"/>
    <mergeCell ref="C85:H85"/>
    <mergeCell ref="F89:G89"/>
    <mergeCell ref="A99:B100"/>
    <mergeCell ref="A117:B118"/>
    <mergeCell ref="B157:C157"/>
    <mergeCell ref="A134:B135"/>
    <mergeCell ref="A151:B152"/>
    <mergeCell ref="G157:H157"/>
    <mergeCell ref="B20:C20"/>
    <mergeCell ref="B21:H21"/>
    <mergeCell ref="B27:C27"/>
    <mergeCell ref="B80:C80"/>
    <mergeCell ref="C82:G82"/>
    <mergeCell ref="B26:C26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</mergeCells>
  <conditionalFormatting sqref="E51">
    <cfRule type="cellIs" dxfId="25" priority="1" operator="greaterThan">
      <formula>0.02</formula>
    </cfRule>
  </conditionalFormatting>
  <conditionalFormatting sqref="D51">
    <cfRule type="cellIs" dxfId="24" priority="2" operator="greaterThan">
      <formula>0.02</formula>
    </cfRule>
  </conditionalFormatting>
  <conditionalFormatting sqref="G73">
    <cfRule type="cellIs" dxfId="23" priority="3" operator="greaterThan">
      <formula>0.02</formula>
    </cfRule>
  </conditionalFormatting>
  <conditionalFormatting sqref="H73">
    <cfRule type="cellIs" dxfId="22" priority="4" operator="greaterThan">
      <formula>0.02</formula>
    </cfRule>
  </conditionalFormatting>
  <conditionalFormatting sqref="D104">
    <cfRule type="cellIs" dxfId="21" priority="5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view="pageBreakPreview" zoomScale="60" zoomScaleNormal="100" workbookViewId="0">
      <selection activeCell="C39" sqref="C39"/>
    </sheetView>
  </sheetViews>
  <sheetFormatPr defaultRowHeight="12.75" x14ac:dyDescent="0.2"/>
  <cols>
    <col min="1" max="1" width="35.7109375" customWidth="1"/>
    <col min="2" max="2" width="24.5703125" customWidth="1"/>
    <col min="3" max="3" width="25.28515625" customWidth="1"/>
    <col min="4" max="4" width="35.28515625" customWidth="1"/>
    <col min="5" max="5" width="36.28515625" customWidth="1"/>
    <col min="6" max="6" width="26.7109375" customWidth="1"/>
    <col min="7" max="7" width="36.7109375" customWidth="1"/>
  </cols>
  <sheetData>
    <row r="1" spans="1:7" ht="18.75" x14ac:dyDescent="0.3">
      <c r="A1" s="224" t="s">
        <v>107</v>
      </c>
      <c r="B1" s="224"/>
      <c r="C1" s="224"/>
      <c r="D1" s="224"/>
      <c r="E1" s="224"/>
      <c r="F1" s="89"/>
      <c r="G1" s="89"/>
    </row>
    <row r="2" spans="1:7" ht="16.5" x14ac:dyDescent="0.3">
      <c r="A2" s="225" t="s">
        <v>10</v>
      </c>
      <c r="B2" s="226" t="s">
        <v>108</v>
      </c>
      <c r="C2" s="89"/>
      <c r="D2" s="89"/>
      <c r="E2" s="89"/>
      <c r="F2" s="89"/>
      <c r="G2" s="89"/>
    </row>
    <row r="3" spans="1:7" ht="16.5" x14ac:dyDescent="0.3">
      <c r="A3" s="227" t="s">
        <v>109</v>
      </c>
      <c r="B3" s="227" t="s">
        <v>79</v>
      </c>
      <c r="C3" s="228"/>
      <c r="D3" s="229"/>
      <c r="E3" s="228"/>
      <c r="F3" s="89"/>
      <c r="G3" s="89"/>
    </row>
    <row r="4" spans="1:7" ht="16.5" x14ac:dyDescent="0.3">
      <c r="A4" s="230" t="s">
        <v>11</v>
      </c>
      <c r="B4" s="231" t="s">
        <v>81</v>
      </c>
      <c r="C4" s="228"/>
      <c r="D4" s="228"/>
      <c r="E4" s="228"/>
      <c r="F4" s="89"/>
      <c r="G4" s="89"/>
    </row>
    <row r="5" spans="1:7" ht="16.5" x14ac:dyDescent="0.3">
      <c r="A5" s="230" t="s">
        <v>13</v>
      </c>
      <c r="B5" s="231" t="s">
        <v>80</v>
      </c>
      <c r="C5" s="228"/>
      <c r="D5" s="228"/>
      <c r="E5" s="228"/>
      <c r="F5" s="89"/>
      <c r="G5" s="89"/>
    </row>
    <row r="6" spans="1:7" ht="16.5" x14ac:dyDescent="0.3">
      <c r="A6" s="227" t="s">
        <v>110</v>
      </c>
      <c r="B6" s="89">
        <v>19.510000000000002</v>
      </c>
      <c r="C6" s="89"/>
      <c r="D6" s="228"/>
      <c r="E6" s="228"/>
      <c r="F6" s="89"/>
      <c r="G6" s="89"/>
    </row>
    <row r="7" spans="1:7" ht="16.5" x14ac:dyDescent="0.3">
      <c r="A7" s="227" t="s">
        <v>111</v>
      </c>
      <c r="B7" s="232">
        <v>0.19</v>
      </c>
      <c r="C7" s="228"/>
      <c r="D7" s="228"/>
      <c r="E7" s="228"/>
      <c r="F7" s="89"/>
      <c r="G7" s="89"/>
    </row>
    <row r="8" spans="1:7" ht="15.75" x14ac:dyDescent="0.25">
      <c r="A8" s="228"/>
      <c r="B8" s="228" t="s">
        <v>112</v>
      </c>
      <c r="C8" s="228"/>
      <c r="D8" s="228"/>
      <c r="E8" s="228"/>
      <c r="F8" s="89"/>
      <c r="G8" s="89"/>
    </row>
    <row r="9" spans="1:7" ht="16.5" x14ac:dyDescent="0.3">
      <c r="A9" s="145" t="s">
        <v>113</v>
      </c>
      <c r="B9" s="233" t="s">
        <v>114</v>
      </c>
      <c r="C9" s="145" t="s">
        <v>115</v>
      </c>
      <c r="D9" s="145" t="s">
        <v>116</v>
      </c>
      <c r="E9" s="145" t="s">
        <v>117</v>
      </c>
      <c r="F9" s="89"/>
      <c r="G9" s="89"/>
    </row>
    <row r="10" spans="1:7" ht="16.5" x14ac:dyDescent="0.3">
      <c r="A10" s="234">
        <v>1</v>
      </c>
      <c r="B10" s="235">
        <v>51078643</v>
      </c>
      <c r="C10" s="235">
        <v>9113.2999999999993</v>
      </c>
      <c r="D10" s="236">
        <v>1.2</v>
      </c>
      <c r="E10" s="237">
        <v>5.3</v>
      </c>
      <c r="F10" s="89"/>
      <c r="G10" s="89"/>
    </row>
    <row r="11" spans="1:7" ht="16.5" x14ac:dyDescent="0.3">
      <c r="A11" s="234">
        <v>2</v>
      </c>
      <c r="B11" s="235">
        <v>50956850</v>
      </c>
      <c r="C11" s="235">
        <v>9084.7999999999993</v>
      </c>
      <c r="D11" s="236">
        <v>1.2</v>
      </c>
      <c r="E11" s="236">
        <v>5.3</v>
      </c>
      <c r="F11" s="89"/>
      <c r="G11" s="89"/>
    </row>
    <row r="12" spans="1:7" ht="16.5" x14ac:dyDescent="0.3">
      <c r="A12" s="234">
        <v>3</v>
      </c>
      <c r="B12" s="235">
        <v>50865671</v>
      </c>
      <c r="C12" s="235">
        <v>9089</v>
      </c>
      <c r="D12" s="236">
        <v>1.2</v>
      </c>
      <c r="E12" s="236">
        <v>5.3</v>
      </c>
      <c r="F12" s="89"/>
      <c r="G12" s="89"/>
    </row>
    <row r="13" spans="1:7" ht="16.5" x14ac:dyDescent="0.3">
      <c r="A13" s="234">
        <v>4</v>
      </c>
      <c r="B13" s="235">
        <v>50913400</v>
      </c>
      <c r="C13" s="235">
        <v>9062.1</v>
      </c>
      <c r="D13" s="236">
        <v>1.2</v>
      </c>
      <c r="E13" s="236">
        <v>5.3</v>
      </c>
      <c r="F13" s="89"/>
      <c r="G13" s="89"/>
    </row>
    <row r="14" spans="1:7" ht="16.5" x14ac:dyDescent="0.3">
      <c r="A14" s="234">
        <v>5</v>
      </c>
      <c r="B14" s="235">
        <v>50877605</v>
      </c>
      <c r="C14" s="235">
        <v>9036.1</v>
      </c>
      <c r="D14" s="236">
        <v>1.2</v>
      </c>
      <c r="E14" s="236">
        <v>5.3</v>
      </c>
      <c r="F14" s="89"/>
      <c r="G14" s="89"/>
    </row>
    <row r="15" spans="1:7" ht="16.5" x14ac:dyDescent="0.3">
      <c r="A15" s="234">
        <v>6</v>
      </c>
      <c r="B15" s="238">
        <v>50922332</v>
      </c>
      <c r="C15" s="238">
        <v>9047.6</v>
      </c>
      <c r="D15" s="239">
        <v>1.2</v>
      </c>
      <c r="E15" s="239">
        <v>5.3</v>
      </c>
      <c r="F15" s="89"/>
      <c r="G15" s="89"/>
    </row>
    <row r="16" spans="1:7" ht="16.5" x14ac:dyDescent="0.3">
      <c r="A16" s="240" t="s">
        <v>118</v>
      </c>
      <c r="B16" s="241">
        <f>AVERAGE(B10:B15)</f>
        <v>50935750.166666664</v>
      </c>
      <c r="C16" s="242">
        <f>AVERAGE(C10:C15)</f>
        <v>9072.15</v>
      </c>
      <c r="D16" s="243">
        <f>AVERAGE(D10:D15)</f>
        <v>1.2</v>
      </c>
      <c r="E16" s="243">
        <f>AVERAGE(E10:E15)</f>
        <v>5.3</v>
      </c>
      <c r="F16" s="89"/>
      <c r="G16" s="89"/>
    </row>
    <row r="17" spans="1:7" ht="16.5" x14ac:dyDescent="0.3">
      <c r="A17" s="244" t="s">
        <v>119</v>
      </c>
      <c r="B17" s="245">
        <f>(STDEV(B10:B15)/B16)</f>
        <v>1.516547373994362E-3</v>
      </c>
      <c r="C17" s="246"/>
      <c r="D17" s="246"/>
      <c r="E17" s="247"/>
      <c r="F17" s="89"/>
      <c r="G17" s="89"/>
    </row>
    <row r="18" spans="1:7" ht="16.5" x14ac:dyDescent="0.3">
      <c r="A18" s="248" t="s">
        <v>46</v>
      </c>
      <c r="B18" s="249">
        <f>COUNT(B10:B15)</f>
        <v>6</v>
      </c>
      <c r="C18" s="250"/>
      <c r="D18" s="251"/>
      <c r="E18" s="252"/>
      <c r="F18" s="89"/>
      <c r="G18" s="89"/>
    </row>
    <row r="19" spans="1:7" ht="15.75" x14ac:dyDescent="0.25">
      <c r="A19" s="228"/>
      <c r="B19" s="228"/>
      <c r="C19" s="228"/>
      <c r="D19" s="228"/>
      <c r="E19" s="228"/>
      <c r="F19" s="89"/>
      <c r="G19" s="89"/>
    </row>
    <row r="20" spans="1:7" ht="16.5" x14ac:dyDescent="0.3">
      <c r="A20" s="230" t="s">
        <v>120</v>
      </c>
      <c r="B20" s="253" t="s">
        <v>121</v>
      </c>
      <c r="C20" s="254"/>
      <c r="D20" s="254"/>
      <c r="E20" s="254"/>
      <c r="F20" s="89"/>
      <c r="G20" s="89"/>
    </row>
    <row r="21" spans="1:7" ht="16.5" x14ac:dyDescent="0.3">
      <c r="A21" s="230"/>
      <c r="B21" s="253" t="s">
        <v>122</v>
      </c>
      <c r="C21" s="254"/>
      <c r="D21" s="254"/>
      <c r="E21" s="254"/>
      <c r="F21" s="89"/>
      <c r="G21" s="89"/>
    </row>
    <row r="22" spans="1:7" ht="16.5" x14ac:dyDescent="0.3">
      <c r="A22" s="230"/>
      <c r="B22" s="253" t="s">
        <v>123</v>
      </c>
      <c r="C22" s="254"/>
      <c r="D22" s="254"/>
      <c r="E22" s="254"/>
      <c r="F22" s="89"/>
      <c r="G22" s="89"/>
    </row>
    <row r="23" spans="1:7" ht="15.75" x14ac:dyDescent="0.25">
      <c r="A23" s="228"/>
      <c r="B23" s="228"/>
      <c r="C23" s="228"/>
      <c r="D23" s="228"/>
      <c r="E23" s="228"/>
      <c r="F23" s="89"/>
      <c r="G23" s="89"/>
    </row>
    <row r="24" spans="1:7" ht="16.5" x14ac:dyDescent="0.3">
      <c r="A24" s="225" t="s">
        <v>10</v>
      </c>
      <c r="B24" s="226" t="s">
        <v>124</v>
      </c>
      <c r="C24" s="89"/>
      <c r="D24" s="89"/>
      <c r="E24" s="89"/>
      <c r="F24" s="89"/>
      <c r="G24" s="89"/>
    </row>
    <row r="25" spans="1:7" ht="16.5" x14ac:dyDescent="0.3">
      <c r="A25" s="230" t="s">
        <v>11</v>
      </c>
      <c r="B25" s="227"/>
      <c r="C25" s="228"/>
      <c r="D25" s="228"/>
      <c r="E25" s="228"/>
      <c r="F25" s="89"/>
      <c r="G25" s="89"/>
    </row>
    <row r="26" spans="1:7" ht="16.5" x14ac:dyDescent="0.3">
      <c r="A26" s="230" t="s">
        <v>13</v>
      </c>
      <c r="B26" s="231"/>
      <c r="C26" s="228"/>
      <c r="D26" s="228"/>
      <c r="E26" s="228"/>
      <c r="F26" s="89"/>
      <c r="G26" s="89"/>
    </row>
    <row r="27" spans="1:7" ht="16.5" x14ac:dyDescent="0.3">
      <c r="A27" s="227" t="s">
        <v>110</v>
      </c>
      <c r="B27" s="231"/>
      <c r="C27" s="228"/>
      <c r="D27" s="228"/>
      <c r="E27" s="228"/>
      <c r="F27" s="89"/>
      <c r="G27" s="89"/>
    </row>
    <row r="28" spans="1:7" ht="16.5" x14ac:dyDescent="0.3">
      <c r="A28" s="227" t="s">
        <v>111</v>
      </c>
      <c r="B28" s="232"/>
      <c r="C28" s="228"/>
      <c r="D28" s="228"/>
      <c r="E28" s="228"/>
      <c r="F28" s="89"/>
      <c r="G28" s="89"/>
    </row>
    <row r="29" spans="1:7" ht="15.75" x14ac:dyDescent="0.25">
      <c r="A29" s="228"/>
      <c r="B29" s="228"/>
      <c r="C29" s="228"/>
      <c r="D29" s="228"/>
      <c r="E29" s="228"/>
      <c r="F29" s="89"/>
      <c r="G29" s="89"/>
    </row>
    <row r="30" spans="1:7" ht="16.5" x14ac:dyDescent="0.3">
      <c r="A30" s="145" t="s">
        <v>113</v>
      </c>
      <c r="B30" s="233" t="s">
        <v>114</v>
      </c>
      <c r="C30" s="145" t="s">
        <v>115</v>
      </c>
      <c r="D30" s="145" t="s">
        <v>116</v>
      </c>
      <c r="E30" s="145" t="s">
        <v>117</v>
      </c>
      <c r="F30" s="89"/>
      <c r="G30" s="89"/>
    </row>
    <row r="31" spans="1:7" ht="16.5" x14ac:dyDescent="0.3">
      <c r="A31" s="234">
        <v>1</v>
      </c>
      <c r="B31" s="235"/>
      <c r="C31" s="235"/>
      <c r="D31" s="236"/>
      <c r="E31" s="237"/>
      <c r="F31" s="89"/>
      <c r="G31" s="89"/>
    </row>
    <row r="32" spans="1:7" ht="16.5" x14ac:dyDescent="0.3">
      <c r="A32" s="234">
        <v>2</v>
      </c>
      <c r="B32" s="235"/>
      <c r="C32" s="235"/>
      <c r="D32" s="236"/>
      <c r="E32" s="236"/>
      <c r="F32" s="89"/>
      <c r="G32" s="89"/>
    </row>
    <row r="33" spans="1:7" ht="16.5" x14ac:dyDescent="0.3">
      <c r="A33" s="234">
        <v>3</v>
      </c>
      <c r="B33" s="235"/>
      <c r="C33" s="235"/>
      <c r="D33" s="236"/>
      <c r="E33" s="236"/>
      <c r="F33" s="89"/>
      <c r="G33" s="89"/>
    </row>
    <row r="34" spans="1:7" ht="16.5" x14ac:dyDescent="0.3">
      <c r="A34" s="234">
        <v>4</v>
      </c>
      <c r="B34" s="235"/>
      <c r="C34" s="235"/>
      <c r="D34" s="236"/>
      <c r="E34" s="236"/>
      <c r="F34" s="89"/>
      <c r="G34" s="89"/>
    </row>
    <row r="35" spans="1:7" ht="16.5" x14ac:dyDescent="0.3">
      <c r="A35" s="234">
        <v>5</v>
      </c>
      <c r="B35" s="235"/>
      <c r="C35" s="235"/>
      <c r="D35" s="236"/>
      <c r="E35" s="236"/>
      <c r="F35" s="89"/>
      <c r="G35" s="89"/>
    </row>
    <row r="36" spans="1:7" ht="16.5" x14ac:dyDescent="0.3">
      <c r="A36" s="234">
        <v>6</v>
      </c>
      <c r="B36" s="238"/>
      <c r="C36" s="238"/>
      <c r="D36" s="239"/>
      <c r="E36" s="239"/>
      <c r="F36" s="89"/>
      <c r="G36" s="89"/>
    </row>
    <row r="37" spans="1:7" ht="16.5" x14ac:dyDescent="0.3">
      <c r="A37" s="240" t="s">
        <v>118</v>
      </c>
      <c r="B37" s="241" t="e">
        <f>AVERAGE(B31:B36)</f>
        <v>#DIV/0!</v>
      </c>
      <c r="C37" s="242" t="e">
        <f>AVERAGE(C31:C36)</f>
        <v>#DIV/0!</v>
      </c>
      <c r="D37" s="243" t="e">
        <f>AVERAGE(D31:D36)</f>
        <v>#DIV/0!</v>
      </c>
      <c r="E37" s="243" t="e">
        <f>AVERAGE(E31:E36)</f>
        <v>#DIV/0!</v>
      </c>
      <c r="F37" s="89"/>
      <c r="G37" s="89"/>
    </row>
    <row r="38" spans="1:7" ht="16.5" x14ac:dyDescent="0.3">
      <c r="A38" s="244" t="s">
        <v>119</v>
      </c>
      <c r="B38" s="245" t="e">
        <f>(STDEV(B31:B36)/B37)</f>
        <v>#DIV/0!</v>
      </c>
      <c r="C38" s="246"/>
      <c r="D38" s="246"/>
      <c r="E38" s="247"/>
      <c r="F38" s="89"/>
      <c r="G38" s="89"/>
    </row>
    <row r="39" spans="1:7" ht="16.5" x14ac:dyDescent="0.3">
      <c r="A39" s="248" t="s">
        <v>46</v>
      </c>
      <c r="B39" s="249">
        <f>COUNT(B31:B36)</f>
        <v>0</v>
      </c>
      <c r="C39" s="250"/>
      <c r="D39" s="251"/>
      <c r="E39" s="252"/>
      <c r="F39" s="89"/>
      <c r="G39" s="89"/>
    </row>
    <row r="40" spans="1:7" ht="15.75" x14ac:dyDescent="0.25">
      <c r="A40" s="228"/>
      <c r="B40" s="228"/>
      <c r="C40" s="228"/>
      <c r="D40" s="228"/>
      <c r="E40" s="228"/>
      <c r="F40" s="89"/>
      <c r="G40" s="89"/>
    </row>
    <row r="41" spans="1:7" ht="16.5" x14ac:dyDescent="0.3">
      <c r="A41" s="230" t="s">
        <v>120</v>
      </c>
      <c r="B41" s="253" t="s">
        <v>121</v>
      </c>
      <c r="C41" s="254"/>
      <c r="D41" s="254"/>
      <c r="E41" s="254"/>
      <c r="F41" s="89"/>
      <c r="G41" s="89"/>
    </row>
    <row r="42" spans="1:7" ht="16.5" x14ac:dyDescent="0.3">
      <c r="A42" s="230"/>
      <c r="B42" s="253" t="s">
        <v>122</v>
      </c>
      <c r="C42" s="254"/>
      <c r="D42" s="254"/>
      <c r="E42" s="254"/>
      <c r="F42" s="89"/>
      <c r="G42" s="89"/>
    </row>
    <row r="43" spans="1:7" ht="16.5" x14ac:dyDescent="0.3">
      <c r="A43" s="230"/>
      <c r="B43" s="253" t="s">
        <v>123</v>
      </c>
      <c r="C43" s="254"/>
      <c r="D43" s="254"/>
      <c r="E43" s="254"/>
      <c r="F43" s="89"/>
      <c r="G43" s="89"/>
    </row>
    <row r="44" spans="1:7" ht="14.25" thickBot="1" x14ac:dyDescent="0.3">
      <c r="A44" s="255"/>
      <c r="B44" s="90"/>
      <c r="C44" s="89"/>
      <c r="D44" s="256"/>
      <c r="E44" s="89"/>
    </row>
    <row r="45" spans="1:7" ht="15" x14ac:dyDescent="0.3">
      <c r="A45" s="89"/>
      <c r="B45" s="257" t="s">
        <v>74</v>
      </c>
      <c r="C45" s="257"/>
      <c r="D45" s="89"/>
      <c r="E45" s="258" t="s">
        <v>75</v>
      </c>
      <c r="F45" s="259"/>
      <c r="G45" s="258" t="s">
        <v>76</v>
      </c>
    </row>
    <row r="46" spans="1:7" ht="15" x14ac:dyDescent="0.3">
      <c r="A46" s="260" t="s">
        <v>77</v>
      </c>
      <c r="B46" s="261"/>
      <c r="C46" s="261"/>
      <c r="D46" s="89"/>
      <c r="E46" s="261"/>
      <c r="F46" s="89"/>
      <c r="G46" s="261"/>
    </row>
    <row r="47" spans="1:7" ht="15" x14ac:dyDescent="0.3">
      <c r="A47" s="260" t="s">
        <v>78</v>
      </c>
      <c r="B47" s="262"/>
      <c r="C47" s="262"/>
      <c r="D47" s="89"/>
      <c r="E47" s="262"/>
      <c r="F47" s="89"/>
      <c r="G47" s="263"/>
    </row>
    <row r="48" spans="1:7" ht="13.5" x14ac:dyDescent="0.25">
      <c r="A48" s="89"/>
      <c r="B48" s="89"/>
      <c r="C48" s="89"/>
      <c r="D48" s="89"/>
      <c r="E48" s="89"/>
      <c r="F48" s="89"/>
      <c r="G48" s="89"/>
    </row>
  </sheetData>
  <mergeCells count="2">
    <mergeCell ref="A1:E1"/>
    <mergeCell ref="B45:C45"/>
  </mergeCells>
  <pageMargins left="0.7" right="0.7" top="0.75" bottom="0.75" header="0.3" footer="0.3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13" zoomScale="60" zoomScaleNormal="100" workbookViewId="0">
      <selection activeCell="C46" sqref="C46"/>
    </sheetView>
  </sheetViews>
  <sheetFormatPr defaultRowHeight="12.75" x14ac:dyDescent="0.2"/>
  <cols>
    <col min="2" max="2" width="25.85546875" customWidth="1"/>
    <col min="3" max="3" width="34.85546875" customWidth="1"/>
    <col min="4" max="4" width="42" customWidth="1"/>
    <col min="6" max="6" width="28.7109375" customWidth="1"/>
  </cols>
  <sheetData>
    <row r="1" spans="1:6" ht="15" x14ac:dyDescent="0.3">
      <c r="A1" s="264"/>
      <c r="B1" s="264"/>
      <c r="C1" s="264"/>
      <c r="D1" s="264"/>
      <c r="E1" s="264"/>
      <c r="F1" s="264"/>
    </row>
    <row r="2" spans="1:6" ht="15" x14ac:dyDescent="0.3">
      <c r="A2" s="264"/>
      <c r="B2" s="264"/>
      <c r="C2" s="264"/>
      <c r="D2" s="264"/>
      <c r="E2" s="264"/>
      <c r="F2" s="264"/>
    </row>
    <row r="3" spans="1:6" ht="15" x14ac:dyDescent="0.3">
      <c r="A3" s="264"/>
      <c r="B3" s="264"/>
      <c r="C3" s="264"/>
      <c r="D3" s="264"/>
      <c r="E3" s="264"/>
      <c r="F3" s="264"/>
    </row>
    <row r="4" spans="1:6" ht="15" x14ac:dyDescent="0.3">
      <c r="A4" s="264"/>
      <c r="B4" s="264"/>
      <c r="C4" s="264"/>
      <c r="D4" s="264"/>
      <c r="E4" s="264"/>
      <c r="F4" s="264"/>
    </row>
    <row r="5" spans="1:6" ht="15" x14ac:dyDescent="0.3">
      <c r="A5" s="264"/>
      <c r="B5" s="264"/>
      <c r="C5" s="264"/>
      <c r="D5" s="264"/>
      <c r="E5" s="264"/>
      <c r="F5" s="264"/>
    </row>
    <row r="6" spans="1:6" ht="15" x14ac:dyDescent="0.3">
      <c r="A6" s="264"/>
      <c r="B6" s="264"/>
      <c r="C6" s="264"/>
      <c r="D6" s="264"/>
      <c r="E6" s="264"/>
      <c r="F6" s="264"/>
    </row>
    <row r="7" spans="1:6" ht="15" x14ac:dyDescent="0.3">
      <c r="A7" s="264"/>
      <c r="B7" s="264"/>
      <c r="C7" s="264"/>
      <c r="D7" s="264"/>
      <c r="E7" s="264"/>
      <c r="F7" s="264"/>
    </row>
    <row r="8" spans="1:6" ht="15" x14ac:dyDescent="0.3">
      <c r="A8" s="264"/>
      <c r="B8" s="264"/>
      <c r="C8" s="264"/>
      <c r="D8" s="264"/>
      <c r="E8" s="264"/>
      <c r="F8" s="264"/>
    </row>
    <row r="9" spans="1:6" ht="15" x14ac:dyDescent="0.3">
      <c r="A9" s="264"/>
      <c r="B9" s="264"/>
      <c r="C9" s="264"/>
      <c r="D9" s="264"/>
      <c r="E9" s="264"/>
      <c r="F9" s="264"/>
    </row>
    <row r="10" spans="1:6" ht="15.75" thickBot="1" x14ac:dyDescent="0.35">
      <c r="A10" s="264"/>
      <c r="B10" s="264"/>
      <c r="C10" s="264"/>
      <c r="D10" s="264"/>
      <c r="E10" s="264"/>
      <c r="F10" s="264"/>
    </row>
    <row r="11" spans="1:6" ht="14.25" thickBot="1" x14ac:dyDescent="0.3">
      <c r="A11" s="265" t="s">
        <v>2</v>
      </c>
      <c r="B11" s="266"/>
      <c r="C11" s="266"/>
      <c r="D11" s="266"/>
      <c r="E11" s="266"/>
      <c r="F11" s="267"/>
    </row>
    <row r="12" spans="1:6" ht="16.5" x14ac:dyDescent="0.3">
      <c r="A12" s="268" t="s">
        <v>125</v>
      </c>
      <c r="B12" s="268"/>
      <c r="C12" s="268"/>
      <c r="D12" s="268"/>
      <c r="E12" s="268"/>
      <c r="F12" s="268"/>
    </row>
    <row r="13" spans="1:6" ht="15" x14ac:dyDescent="0.3">
      <c r="A13" s="264"/>
      <c r="B13" s="264"/>
      <c r="C13" s="264"/>
      <c r="D13" s="264"/>
      <c r="E13" s="264"/>
      <c r="F13" s="264"/>
    </row>
    <row r="14" spans="1:6" ht="16.5" x14ac:dyDescent="0.3">
      <c r="A14" s="269" t="s">
        <v>4</v>
      </c>
      <c r="B14" s="269"/>
      <c r="C14" s="228" t="s">
        <v>79</v>
      </c>
      <c r="D14" s="264"/>
      <c r="E14" s="264"/>
      <c r="F14" s="264"/>
    </row>
    <row r="15" spans="1:6" ht="16.5" x14ac:dyDescent="0.3">
      <c r="A15" s="269" t="s">
        <v>5</v>
      </c>
      <c r="B15" s="269"/>
      <c r="C15" s="228" t="s">
        <v>80</v>
      </c>
      <c r="D15" s="264"/>
      <c r="E15" s="264"/>
      <c r="F15" s="264"/>
    </row>
    <row r="16" spans="1:6" ht="16.5" x14ac:dyDescent="0.3">
      <c r="A16" s="269" t="s">
        <v>6</v>
      </c>
      <c r="B16" s="269"/>
      <c r="C16" s="228" t="s">
        <v>81</v>
      </c>
      <c r="D16" s="264"/>
      <c r="E16" s="264"/>
      <c r="F16" s="264"/>
    </row>
    <row r="17" spans="1:6" ht="16.5" x14ac:dyDescent="0.3">
      <c r="A17" s="269" t="s">
        <v>7</v>
      </c>
      <c r="B17" s="269"/>
      <c r="C17" s="228" t="s">
        <v>82</v>
      </c>
      <c r="D17" s="264"/>
      <c r="E17" s="264"/>
      <c r="F17" s="264"/>
    </row>
    <row r="18" spans="1:6" ht="16.5" x14ac:dyDescent="0.3">
      <c r="A18" s="269" t="s">
        <v>8</v>
      </c>
      <c r="B18" s="269"/>
      <c r="C18" s="270" t="s">
        <v>112</v>
      </c>
      <c r="D18" s="264"/>
      <c r="E18" s="264"/>
      <c r="F18" s="264"/>
    </row>
    <row r="19" spans="1:6" ht="16.5" x14ac:dyDescent="0.3">
      <c r="A19" s="269" t="s">
        <v>9</v>
      </c>
      <c r="B19" s="269"/>
      <c r="C19" s="270" t="e">
        <f>#REF!</f>
        <v>#REF!</v>
      </c>
      <c r="D19" s="264"/>
      <c r="E19" s="264"/>
      <c r="F19" s="264"/>
    </row>
    <row r="20" spans="1:6" ht="16.5" x14ac:dyDescent="0.3">
      <c r="A20" s="271"/>
      <c r="B20" s="271"/>
      <c r="C20" s="272"/>
      <c r="D20" s="264"/>
      <c r="E20" s="264"/>
      <c r="F20" s="264"/>
    </row>
    <row r="21" spans="1:6" ht="16.5" x14ac:dyDescent="0.3">
      <c r="A21" s="268" t="s">
        <v>10</v>
      </c>
      <c r="B21" s="268"/>
      <c r="C21" s="226" t="s">
        <v>126</v>
      </c>
      <c r="D21" s="273"/>
      <c r="E21" s="264"/>
      <c r="F21" s="264"/>
    </row>
    <row r="22" spans="1:6" ht="15.75" thickBot="1" x14ac:dyDescent="0.35">
      <c r="A22" s="274"/>
      <c r="B22" s="274"/>
      <c r="C22" s="275"/>
      <c r="D22" s="274"/>
      <c r="E22" s="274"/>
      <c r="F22" s="264"/>
    </row>
    <row r="23" spans="1:6" ht="17.25" thickBot="1" x14ac:dyDescent="0.35">
      <c r="A23" s="264"/>
      <c r="B23" s="264"/>
      <c r="C23" s="276" t="s">
        <v>127</v>
      </c>
      <c r="D23" s="277" t="s">
        <v>128</v>
      </c>
      <c r="E23" s="90"/>
      <c r="F23" s="264"/>
    </row>
    <row r="24" spans="1:6" ht="16.5" x14ac:dyDescent="0.3">
      <c r="A24" s="264"/>
      <c r="B24" s="264"/>
      <c r="C24" s="278">
        <v>1436.35</v>
      </c>
      <c r="D24" s="279">
        <f t="shared" ref="D24:D43" si="0">(C24-$C$46)/$C$46</f>
        <v>-8.3626575204199596E-3</v>
      </c>
      <c r="E24" s="280"/>
      <c r="F24" s="264"/>
    </row>
    <row r="25" spans="1:6" ht="16.5" x14ac:dyDescent="0.3">
      <c r="A25" s="264"/>
      <c r="B25" s="264"/>
      <c r="C25" s="278">
        <v>1447.65</v>
      </c>
      <c r="D25" s="281">
        <f t="shared" si="0"/>
        <v>-5.6128461686620547E-4</v>
      </c>
      <c r="E25" s="280"/>
      <c r="F25" s="264"/>
    </row>
    <row r="26" spans="1:6" ht="16.5" x14ac:dyDescent="0.3">
      <c r="A26" s="264"/>
      <c r="B26" s="264"/>
      <c r="C26" s="278">
        <v>1448.79</v>
      </c>
      <c r="D26" s="281">
        <f t="shared" si="0"/>
        <v>2.2575654331522324E-4</v>
      </c>
      <c r="E26" s="280"/>
      <c r="F26" s="264"/>
    </row>
    <row r="27" spans="1:6" ht="16.5" x14ac:dyDescent="0.3">
      <c r="A27" s="264"/>
      <c r="B27" s="264"/>
      <c r="C27" s="278">
        <v>1444.87</v>
      </c>
      <c r="D27" s="281">
        <f t="shared" si="0"/>
        <v>-2.4805604285370593E-3</v>
      </c>
      <c r="E27" s="280"/>
      <c r="F27" s="264"/>
    </row>
    <row r="28" spans="1:6" ht="16.5" x14ac:dyDescent="0.3">
      <c r="A28" s="264"/>
      <c r="B28" s="264"/>
      <c r="C28" s="278">
        <v>1459.02</v>
      </c>
      <c r="D28" s="281">
        <f t="shared" si="0"/>
        <v>7.2884153754704242E-3</v>
      </c>
      <c r="E28" s="280"/>
      <c r="F28" s="264"/>
    </row>
    <row r="29" spans="1:6" ht="16.5" x14ac:dyDescent="0.3">
      <c r="A29" s="264"/>
      <c r="B29" s="264"/>
      <c r="C29" s="278">
        <v>1445.33</v>
      </c>
      <c r="D29" s="281">
        <f t="shared" si="0"/>
        <v>-2.1629824165339661E-3</v>
      </c>
      <c r="E29" s="280"/>
      <c r="F29" s="264"/>
    </row>
    <row r="30" spans="1:6" ht="16.5" x14ac:dyDescent="0.3">
      <c r="A30" s="264"/>
      <c r="B30" s="264"/>
      <c r="C30" s="278">
        <v>1456.88</v>
      </c>
      <c r="D30" s="281">
        <f t="shared" si="0"/>
        <v>5.8109872326736296E-3</v>
      </c>
      <c r="E30" s="280"/>
      <c r="F30" s="264"/>
    </row>
    <row r="31" spans="1:6" ht="16.5" x14ac:dyDescent="0.3">
      <c r="A31" s="264"/>
      <c r="B31" s="264"/>
      <c r="C31" s="278">
        <v>1425.51</v>
      </c>
      <c r="D31" s="281">
        <f t="shared" si="0"/>
        <v>-1.5846452411970465E-2</v>
      </c>
      <c r="E31" s="280"/>
      <c r="F31" s="264"/>
    </row>
    <row r="32" spans="1:6" ht="16.5" x14ac:dyDescent="0.3">
      <c r="A32" s="264"/>
      <c r="B32" s="264"/>
      <c r="C32" s="278">
        <v>1432.87</v>
      </c>
      <c r="D32" s="281">
        <f t="shared" si="0"/>
        <v>-1.0765204219921444E-2</v>
      </c>
      <c r="E32" s="280"/>
      <c r="F32" s="264"/>
    </row>
    <row r="33" spans="1:6" ht="16.5" x14ac:dyDescent="0.3">
      <c r="A33" s="264"/>
      <c r="B33" s="264"/>
      <c r="C33" s="278">
        <v>1451.5</v>
      </c>
      <c r="D33" s="281">
        <f t="shared" si="0"/>
        <v>2.0967052662028886E-3</v>
      </c>
      <c r="E33" s="280"/>
      <c r="F33" s="264"/>
    </row>
    <row r="34" spans="1:6" ht="16.5" x14ac:dyDescent="0.3">
      <c r="A34" s="264"/>
      <c r="B34" s="264"/>
      <c r="C34" s="278">
        <v>1436.57</v>
      </c>
      <c r="D34" s="281">
        <f t="shared" si="0"/>
        <v>-8.2107723842445614E-3</v>
      </c>
      <c r="E34" s="280"/>
      <c r="F34" s="264"/>
    </row>
    <row r="35" spans="1:6" ht="16.5" x14ac:dyDescent="0.3">
      <c r="A35" s="264"/>
      <c r="B35" s="264"/>
      <c r="C35" s="278">
        <v>1464.5</v>
      </c>
      <c r="D35" s="281">
        <f t="shared" si="0"/>
        <v>1.1071736040202639E-2</v>
      </c>
      <c r="E35" s="280"/>
      <c r="F35" s="264"/>
    </row>
    <row r="36" spans="1:6" ht="16.5" x14ac:dyDescent="0.3">
      <c r="A36" s="264"/>
      <c r="B36" s="264"/>
      <c r="C36" s="278">
        <v>1449.82</v>
      </c>
      <c r="D36" s="281">
        <f t="shared" si="0"/>
        <v>9.3685513540903078E-4</v>
      </c>
      <c r="E36" s="280"/>
      <c r="F36" s="264"/>
    </row>
    <row r="37" spans="1:6" ht="16.5" x14ac:dyDescent="0.3">
      <c r="A37" s="264"/>
      <c r="B37" s="264"/>
      <c r="C37" s="278">
        <v>1455.51</v>
      </c>
      <c r="D37" s="281">
        <f t="shared" si="0"/>
        <v>4.8651570664904973E-3</v>
      </c>
      <c r="E37" s="280"/>
      <c r="F37" s="264"/>
    </row>
    <row r="38" spans="1:6" ht="16.5" x14ac:dyDescent="0.3">
      <c r="A38" s="264"/>
      <c r="B38" s="264"/>
      <c r="C38" s="278">
        <v>1435.63</v>
      </c>
      <c r="D38" s="281">
        <f t="shared" si="0"/>
        <v>-8.8597361479028844E-3</v>
      </c>
      <c r="E38" s="280"/>
      <c r="F38" s="264"/>
    </row>
    <row r="39" spans="1:6" ht="16.5" x14ac:dyDescent="0.3">
      <c r="A39" s="264"/>
      <c r="B39" s="264"/>
      <c r="C39" s="278">
        <v>1456.7</v>
      </c>
      <c r="D39" s="281">
        <f t="shared" si="0"/>
        <v>5.6867175758028203E-3</v>
      </c>
      <c r="E39" s="280"/>
      <c r="F39" s="264"/>
    </row>
    <row r="40" spans="1:6" ht="16.5" x14ac:dyDescent="0.3">
      <c r="A40" s="264"/>
      <c r="B40" s="264"/>
      <c r="C40" s="278">
        <v>1443.28</v>
      </c>
      <c r="D40" s="281">
        <f t="shared" si="0"/>
        <v>-3.5782757308954337E-3</v>
      </c>
      <c r="E40" s="280"/>
      <c r="F40" s="264"/>
    </row>
    <row r="41" spans="1:6" ht="16.5" x14ac:dyDescent="0.3">
      <c r="A41" s="264"/>
      <c r="B41" s="264"/>
      <c r="C41" s="278">
        <v>1481.02</v>
      </c>
      <c r="D41" s="281">
        <f t="shared" si="0"/>
        <v>2.2476928993008464E-2</v>
      </c>
      <c r="E41" s="280"/>
      <c r="F41" s="264"/>
    </row>
    <row r="42" spans="1:6" ht="16.5" x14ac:dyDescent="0.3">
      <c r="A42" s="264"/>
      <c r="B42" s="264"/>
      <c r="C42" s="278">
        <v>1452.77</v>
      </c>
      <c r="D42" s="281">
        <f t="shared" si="0"/>
        <v>2.9734967341243901E-3</v>
      </c>
      <c r="E42" s="280"/>
      <c r="F42" s="264"/>
    </row>
    <row r="43" spans="1:6" ht="17.25" thickBot="1" x14ac:dyDescent="0.35">
      <c r="A43" s="264"/>
      <c r="B43" s="264"/>
      <c r="C43" s="282">
        <v>1444.69</v>
      </c>
      <c r="D43" s="283">
        <f t="shared" si="0"/>
        <v>-2.604830085407712E-3</v>
      </c>
      <c r="E43" s="280"/>
      <c r="F43" s="264"/>
    </row>
    <row r="44" spans="1:6" ht="17.25" thickBot="1" x14ac:dyDescent="0.35">
      <c r="A44" s="264"/>
      <c r="B44" s="264"/>
      <c r="C44" s="284"/>
      <c r="D44" s="280"/>
      <c r="E44" s="285"/>
      <c r="F44" s="264"/>
    </row>
    <row r="45" spans="1:6" ht="17.25" thickBot="1" x14ac:dyDescent="0.35">
      <c r="A45" s="264"/>
      <c r="B45" s="286" t="s">
        <v>129</v>
      </c>
      <c r="C45" s="287">
        <f>SUM(C24:C44)</f>
        <v>28969.26</v>
      </c>
      <c r="D45" s="288"/>
      <c r="E45" s="284"/>
      <c r="F45" s="264"/>
    </row>
    <row r="46" spans="1:6" ht="17.25" thickBot="1" x14ac:dyDescent="0.35">
      <c r="A46" s="264"/>
      <c r="B46" s="286" t="s">
        <v>130</v>
      </c>
      <c r="C46" s="289">
        <f>AVERAGE(C24:C44)</f>
        <v>1448.463</v>
      </c>
      <c r="D46" s="264"/>
      <c r="E46" s="290"/>
      <c r="F46" s="264"/>
    </row>
    <row r="47" spans="1:6" ht="17.25" thickBot="1" x14ac:dyDescent="0.35">
      <c r="A47" s="228"/>
      <c r="B47" s="291"/>
      <c r="C47" s="264"/>
      <c r="D47" s="292"/>
      <c r="E47" s="290"/>
      <c r="F47" s="264"/>
    </row>
    <row r="48" spans="1:6" ht="17.25" thickBot="1" x14ac:dyDescent="0.35">
      <c r="A48" s="264"/>
      <c r="B48" s="293" t="s">
        <v>130</v>
      </c>
      <c r="C48" s="277" t="s">
        <v>131</v>
      </c>
      <c r="D48" s="294"/>
      <c r="E48" s="264"/>
      <c r="F48" s="264"/>
    </row>
    <row r="49" spans="1:6" ht="17.25" thickBot="1" x14ac:dyDescent="0.35">
      <c r="A49" s="264"/>
      <c r="B49" s="295">
        <f>C46</f>
        <v>1448.463</v>
      </c>
      <c r="C49" s="296">
        <f>-IF(C46&lt;=80,10%,IF(C46&lt;250,7.5%,5%))</f>
        <v>-0.05</v>
      </c>
      <c r="D49" s="297">
        <f>IF(C46&lt;=80,C46*0.9,IF(C46&lt;250,C46*0.925,C46*0.95))</f>
        <v>1376.0398499999999</v>
      </c>
      <c r="E49" s="264"/>
      <c r="F49" s="264"/>
    </row>
    <row r="50" spans="1:6" ht="17.25" thickBot="1" x14ac:dyDescent="0.35">
      <c r="A50" s="264"/>
      <c r="B50" s="298"/>
      <c r="C50" s="299">
        <f>IF(C46&lt;=80, 10%, IF(C46&lt;250, 7.5%, 5%))</f>
        <v>0.05</v>
      </c>
      <c r="D50" s="297">
        <f>IF(C46&lt;=80, C46*1.1, IF(C46&lt;250, C46*1.075, C46*1.05))</f>
        <v>1520.88615</v>
      </c>
      <c r="E50" s="264"/>
      <c r="F50" s="264"/>
    </row>
    <row r="51" spans="1:6" ht="16.5" thickBot="1" x14ac:dyDescent="0.3">
      <c r="A51" s="300"/>
      <c r="B51" s="301"/>
      <c r="C51" s="228"/>
      <c r="D51" s="302"/>
      <c r="E51" s="228"/>
      <c r="F51" s="273"/>
    </row>
    <row r="52" spans="1:6" ht="16.5" x14ac:dyDescent="0.3">
      <c r="A52" s="228"/>
      <c r="B52" s="303" t="s">
        <v>74</v>
      </c>
      <c r="C52" s="303"/>
      <c r="D52" s="304" t="s">
        <v>75</v>
      </c>
      <c r="E52" s="305"/>
      <c r="F52" s="304" t="s">
        <v>76</v>
      </c>
    </row>
    <row r="53" spans="1:6" ht="16.5" x14ac:dyDescent="0.3">
      <c r="A53" s="271" t="s">
        <v>77</v>
      </c>
      <c r="B53" s="251"/>
      <c r="C53" s="228"/>
      <c r="D53" s="251"/>
      <c r="E53" s="228"/>
      <c r="F53" s="251"/>
    </row>
    <row r="54" spans="1:6" ht="16.5" x14ac:dyDescent="0.3">
      <c r="A54" s="271" t="s">
        <v>78</v>
      </c>
      <c r="B54" s="306"/>
      <c r="C54" s="230"/>
      <c r="D54" s="306"/>
      <c r="E54" s="228"/>
      <c r="F54" s="307"/>
    </row>
  </sheetData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" right="0.7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ASSAY &amp; DISSOLUTION</vt:lpstr>
      <vt:lpstr>SST</vt:lpstr>
      <vt:lpstr>UNIFORMITY OF WT</vt:lpstr>
      <vt:lpstr>'ASSAY &amp; DISSOLUTION'!Print_Area</vt:lpstr>
      <vt:lpstr>'UNIFORMITY OF WT'!Print_Area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dcterms:created xsi:type="dcterms:W3CDTF">2005-07-05T10:19:27Z</dcterms:created>
  <dcterms:modified xsi:type="dcterms:W3CDTF">2016-09-23T09:03:54Z</dcterms:modified>
</cp:coreProperties>
</file>