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Lamivudine" sheetId="3" r:id="rId3"/>
  </sheets>
  <definedNames>
    <definedName name="_xlnm.Print_Area" localSheetId="2">Lamivudine!$A$1:$I$124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C120" i="3" l="1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I92" i="3"/>
  <c r="I39" i="3"/>
  <c r="F44" i="3"/>
  <c r="F45" i="3" s="1"/>
  <c r="D49" i="3"/>
  <c r="D45" i="3"/>
  <c r="E39" i="3" s="1"/>
  <c r="F98" i="3"/>
  <c r="F99" i="3" s="1"/>
  <c r="D46" i="3"/>
  <c r="D24" i="2"/>
  <c r="D28" i="2"/>
  <c r="D32" i="2"/>
  <c r="D36" i="2"/>
  <c r="D40" i="2"/>
  <c r="D49" i="2"/>
  <c r="B57" i="3"/>
  <c r="B69" i="3" s="1"/>
  <c r="C50" i="2"/>
  <c r="D97" i="3"/>
  <c r="D98" i="3" s="1"/>
  <c r="D99" i="3" s="1"/>
  <c r="D26" i="2"/>
  <c r="D30" i="2"/>
  <c r="D34" i="2"/>
  <c r="D38" i="2"/>
  <c r="D42" i="2"/>
  <c r="B49" i="2"/>
  <c r="G94" i="3" l="1"/>
  <c r="G92" i="3"/>
  <c r="G91" i="3"/>
  <c r="G93" i="3"/>
  <c r="E40" i="3"/>
  <c r="E41" i="3"/>
  <c r="G40" i="3"/>
  <c r="G41" i="3"/>
  <c r="E38" i="3"/>
  <c r="F46" i="3"/>
  <c r="G39" i="3"/>
  <c r="G38" i="3"/>
  <c r="E92" i="3"/>
  <c r="E94" i="3"/>
  <c r="E91" i="3"/>
  <c r="E93" i="3"/>
  <c r="G95" i="3" l="1"/>
  <c r="E42" i="3"/>
  <c r="G42" i="3"/>
  <c r="D50" i="3"/>
  <c r="G68" i="3" s="1"/>
  <c r="H68" i="3" s="1"/>
  <c r="D52" i="3"/>
  <c r="E95" i="3"/>
  <c r="D105" i="3"/>
  <c r="D103" i="3"/>
  <c r="G66" i="3" l="1"/>
  <c r="H66" i="3" s="1"/>
  <c r="G64" i="3"/>
  <c r="H64" i="3" s="1"/>
  <c r="D51" i="3"/>
  <c r="G61" i="3"/>
  <c r="H61" i="3" s="1"/>
  <c r="G67" i="3"/>
  <c r="H67" i="3" s="1"/>
  <c r="G63" i="3"/>
  <c r="H63" i="3" s="1"/>
  <c r="G60" i="3"/>
  <c r="H60" i="3" s="1"/>
  <c r="G69" i="3"/>
  <c r="H69" i="3" s="1"/>
  <c r="G70" i="3"/>
  <c r="H70" i="3" s="1"/>
  <c r="G65" i="3"/>
  <c r="H65" i="3" s="1"/>
  <c r="G62" i="3"/>
  <c r="H62" i="3" s="1"/>
  <c r="G71" i="3"/>
  <c r="H71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F108" i="3"/>
  <c r="E117" i="3"/>
  <c r="H74" i="3"/>
  <c r="H72" i="3"/>
  <c r="F115" i="3" l="1"/>
  <c r="F117" i="3"/>
  <c r="G76" i="3"/>
  <c r="H73" i="3"/>
  <c r="G120" i="3" l="1"/>
  <c r="F116" i="3"/>
</calcChain>
</file>

<file path=xl/sharedStrings.xml><?xml version="1.0" encoding="utf-8"?>
<sst xmlns="http://schemas.openxmlformats.org/spreadsheetml/2006/main" count="232" uniqueCount="127">
  <si>
    <t>HPLC System Suitability Report</t>
  </si>
  <si>
    <t>Analysis Data</t>
  </si>
  <si>
    <t>Assay</t>
  </si>
  <si>
    <t>Sample(s)</t>
  </si>
  <si>
    <t>Reference Substance:</t>
  </si>
  <si>
    <t>HEPTAVIR - 150 TABLETS</t>
  </si>
  <si>
    <t>% age Purity:</t>
  </si>
  <si>
    <t>NDQD201606997</t>
  </si>
  <si>
    <t>Weight (mg):</t>
  </si>
  <si>
    <t>Lamivudine</t>
  </si>
  <si>
    <t>Standard Conc (mg/mL):</t>
  </si>
  <si>
    <t>Each film coated tablet contains: Lamivudine USP 150 mg.</t>
  </si>
  <si>
    <t>2016-06-09 07:13:12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</si>
  <si>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</si>
  <si>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</si>
  <si>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</si>
  <si>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</si>
  <si>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</si>
  <si>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</si>
  <si>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</si>
  <si>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</si>
  <si>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</si>
  <si>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</si>
  <si>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</si>
  <si>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</si>
  <si>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</si>
  <si>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</si>
  <si>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</si>
  <si>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</si>
  <si>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</si>
  <si>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</si>
  <si>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</si>
  <si>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</si>
  <si>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</si>
  <si>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</si>
  <si>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</si>
  <si>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</si>
  <si>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</si>
  <si>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</si>
  <si>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</si>
  <si>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</si>
  <si>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</si>
  <si>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</si>
  <si>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</si>
  <si>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</si>
  <si>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</si>
  <si>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</si>
  <si>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</si>
  <si>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</si>
  <si>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</si>
  <si>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</si>
  <si>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</si>
  <si>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</si>
  <si>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</si>
  <si>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</si>
  <si>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</si>
  <si>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</si>
  <si>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</si>
  <si>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</si>
  <si>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</si>
  <si>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</si>
  <si>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</si>
  <si>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</si>
  <si>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</si>
  <si>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</si>
  <si>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</si>
  <si>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</si>
  <si>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</si>
  <si>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</si>
  <si>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</si>
  <si>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</si>
  <si>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</si>
  <si>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</si>
  <si>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</si>
  <si>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</si>
  <si>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</si>
  <si>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</si>
  <si>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</si>
  <si>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</si>
  <si>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</si>
  <si>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</si>
  <si>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</si>
  <si>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</si>
  <si>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</si>
  <si>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</si>
  <si>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</si>
  <si>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</si>
  <si>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</si>
  <si>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</si>
  <si>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</si>
  <si>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</si>
  <si>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</si>
  <si>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</si>
  <si>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</si>
  <si>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</si>
  <si>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</si>
  <si>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</si>
  <si>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</si>
  <si>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</si>
  <si>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</si>
  <si>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</si>
  <si>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</si>
  <si>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</si>
  <si>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</si>
  <si>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</si>
  <si>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</si>
  <si>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</si>
  <si>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</si>
  <si>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</si>
  <si>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</si>
  <si>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</si>
  <si>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</si>
  <si>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</si>
  <si>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</si>
  <si>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</si>
  <si>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</si>
  <si>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</si>
  <si>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</si>
  <si>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</si>
  <si>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</si>
  <si>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</si>
  <si>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</si>
  <si>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</si>
  <si>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</si>
  <si>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</si>
  <si>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RUTTO/JOYFRIDA</t>
  </si>
  <si>
    <t>L3-7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</si>
</sst>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3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84.06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15.55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15.55/50</f>
        <v>0.311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227027983</v>
      </c>
      <c r="C24" s="18">
        <v>5132.42</v>
      </c>
      <c r="D24" s="19">
        <v>1.03</v>
      </c>
      <c r="E24" s="20">
        <v>6.89</v>
      </c>
    </row>
    <row r="25" spans="1:6" ht="16.5" customHeight="1" x14ac:dyDescent="0.3">
      <c r="A25" s="17">
        <v>2</v>
      </c>
      <c r="B25" s="18">
        <v>227123332</v>
      </c>
      <c r="C25" s="18">
        <v>5144.21</v>
      </c>
      <c r="D25" s="19">
        <v>1.02</v>
      </c>
      <c r="E25" s="19">
        <v>6.9</v>
      </c>
    </row>
    <row r="26" spans="1:6" ht="16.5" customHeight="1" x14ac:dyDescent="0.3">
      <c r="A26" s="17">
        <v>3</v>
      </c>
      <c r="B26" s="18">
        <v>227447747</v>
      </c>
      <c r="C26" s="18">
        <v>5111.28</v>
      </c>
      <c r="D26" s="19">
        <v>1.02</v>
      </c>
      <c r="E26" s="19">
        <v>6.9</v>
      </c>
    </row>
    <row r="27" spans="1:6" ht="16.5" customHeight="1" x14ac:dyDescent="0.3">
      <c r="A27" s="17">
        <v>4</v>
      </c>
      <c r="B27" s="18">
        <v>226863475</v>
      </c>
      <c r="C27" s="18">
        <v>5107.83</v>
      </c>
      <c r="D27" s="19">
        <v>1.03</v>
      </c>
      <c r="E27" s="19">
        <v>6.89</v>
      </c>
    </row>
    <row r="28" spans="1:6" ht="16.5" customHeight="1" x14ac:dyDescent="0.3">
      <c r="A28" s="17">
        <v>5</v>
      </c>
      <c r="B28" s="18">
        <v>227265361</v>
      </c>
      <c r="C28" s="18">
        <v>5087.3999999999996</v>
      </c>
      <c r="D28" s="19">
        <v>1.04</v>
      </c>
      <c r="E28" s="19">
        <v>6.89</v>
      </c>
    </row>
    <row r="29" spans="1:6" ht="16.5" customHeight="1" x14ac:dyDescent="0.3">
      <c r="A29" s="17">
        <v>6</v>
      </c>
      <c r="B29" s="21">
        <v>226691025</v>
      </c>
      <c r="C29" s="21">
        <v>5081.96</v>
      </c>
      <c r="D29" s="22">
        <v>1.03</v>
      </c>
      <c r="E29" s="22">
        <v>6.89</v>
      </c>
    </row>
    <row r="30" spans="1:6" ht="16.5" customHeight="1" x14ac:dyDescent="0.3">
      <c r="A30" s="23" t="s">
        <v>18</v>
      </c>
      <c r="B30" s="24">
        <f>AVERAGE(B24:B29)</f>
        <v>227069820.5</v>
      </c>
      <c r="C30" s="25">
        <f>AVERAGE(C24:C29)</f>
        <v>5110.8499999999995</v>
      </c>
      <c r="D30" s="26">
        <f>AVERAGE(D24:D29)</f>
        <v>1.0283333333333333</v>
      </c>
      <c r="E30" s="26">
        <f>AVERAGE(E24:E29)</f>
        <v>6.8933333333333335</v>
      </c>
    </row>
    <row r="31" spans="1:6" ht="16.5" customHeight="1" x14ac:dyDescent="0.3">
      <c r="A31" s="27" t="s">
        <v>19</v>
      </c>
      <c r="B31" s="28">
        <f>(STDEV(B24:B29)/B30)</f>
        <v>1.2008172296776119E-3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125</v>
      </c>
      <c r="C60" s="48"/>
      <c r="E60" s="281">
        <v>42467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53" sqref="D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272.02</v>
      </c>
      <c r="D24" s="87">
        <f t="shared" ref="D24:D43" si="0">(C24-$C$46)/$C$46</f>
        <v>-6.2793393868294481E-2</v>
      </c>
      <c r="E24" s="53"/>
    </row>
    <row r="25" spans="1:5" ht="15.75" customHeight="1" x14ac:dyDescent="0.3">
      <c r="C25" s="95">
        <v>285.95999999999998</v>
      </c>
      <c r="D25" s="88">
        <f t="shared" si="0"/>
        <v>-1.4765086797211564E-2</v>
      </c>
      <c r="E25" s="53"/>
    </row>
    <row r="26" spans="1:5" ht="15.75" customHeight="1" x14ac:dyDescent="0.3">
      <c r="C26" s="95">
        <v>290.13</v>
      </c>
      <c r="D26" s="88">
        <f t="shared" si="0"/>
        <v>-3.9793898613433833E-4</v>
      </c>
      <c r="E26" s="53"/>
    </row>
    <row r="27" spans="1:5" ht="15.75" customHeight="1" x14ac:dyDescent="0.3">
      <c r="C27" s="95">
        <v>292.60000000000002</v>
      </c>
      <c r="D27" s="88">
        <f t="shared" si="0"/>
        <v>8.1120982065181809E-3</v>
      </c>
      <c r="E27" s="53"/>
    </row>
    <row r="28" spans="1:5" ht="15.75" customHeight="1" x14ac:dyDescent="0.3">
      <c r="C28" s="95">
        <v>296.38</v>
      </c>
      <c r="D28" s="88">
        <f t="shared" si="0"/>
        <v>2.1135555934544876E-2</v>
      </c>
      <c r="E28" s="53"/>
    </row>
    <row r="29" spans="1:5" ht="15.75" customHeight="1" x14ac:dyDescent="0.3">
      <c r="C29" s="95">
        <v>290.24</v>
      </c>
      <c r="D29" s="88">
        <f t="shared" si="0"/>
        <v>-1.8949475530337151E-5</v>
      </c>
      <c r="E29" s="53"/>
    </row>
    <row r="30" spans="1:5" ht="15.75" customHeight="1" x14ac:dyDescent="0.3">
      <c r="C30" s="95">
        <v>285.5</v>
      </c>
      <c r="D30" s="88">
        <f t="shared" si="0"/>
        <v>-1.6349952023373485E-2</v>
      </c>
      <c r="E30" s="53"/>
    </row>
    <row r="31" spans="1:5" ht="15.75" customHeight="1" x14ac:dyDescent="0.3">
      <c r="C31" s="95">
        <v>293.49</v>
      </c>
      <c r="D31" s="88">
        <f t="shared" si="0"/>
        <v>1.1178467883222855E-2</v>
      </c>
      <c r="E31" s="53"/>
    </row>
    <row r="32" spans="1:5" ht="15.75" customHeight="1" x14ac:dyDescent="0.3">
      <c r="C32" s="95">
        <v>282.11</v>
      </c>
      <c r="D32" s="88">
        <f t="shared" si="0"/>
        <v>-2.8029719668349842E-2</v>
      </c>
      <c r="E32" s="53"/>
    </row>
    <row r="33" spans="1:7" ht="15.75" customHeight="1" x14ac:dyDescent="0.3">
      <c r="C33" s="95">
        <v>292.10000000000002</v>
      </c>
      <c r="D33" s="88">
        <f t="shared" si="0"/>
        <v>6.3894186128638439E-3</v>
      </c>
      <c r="E33" s="53"/>
    </row>
    <row r="34" spans="1:7" ht="15.75" customHeight="1" x14ac:dyDescent="0.3">
      <c r="C34" s="95">
        <v>288.61</v>
      </c>
      <c r="D34" s="88">
        <f t="shared" si="0"/>
        <v>-5.634884950843461E-3</v>
      </c>
      <c r="E34" s="53"/>
    </row>
    <row r="35" spans="1:7" ht="15.75" customHeight="1" x14ac:dyDescent="0.3">
      <c r="C35" s="95">
        <v>289.3</v>
      </c>
      <c r="D35" s="88">
        <f t="shared" si="0"/>
        <v>-3.2575871116004834E-3</v>
      </c>
      <c r="E35" s="53"/>
    </row>
    <row r="36" spans="1:7" ht="15.75" customHeight="1" x14ac:dyDescent="0.3">
      <c r="C36" s="95">
        <v>291.55</v>
      </c>
      <c r="D36" s="88">
        <f t="shared" si="0"/>
        <v>4.4944710598440341E-3</v>
      </c>
      <c r="E36" s="53"/>
    </row>
    <row r="37" spans="1:7" ht="15.75" customHeight="1" x14ac:dyDescent="0.3">
      <c r="C37" s="95">
        <v>293.04000000000002</v>
      </c>
      <c r="D37" s="88">
        <f t="shared" si="0"/>
        <v>9.6280562489339909E-3</v>
      </c>
      <c r="E37" s="53"/>
    </row>
    <row r="38" spans="1:7" ht="15.75" customHeight="1" x14ac:dyDescent="0.3">
      <c r="C38" s="95">
        <v>293.69</v>
      </c>
      <c r="D38" s="88">
        <f t="shared" si="0"/>
        <v>1.186753972068455E-2</v>
      </c>
      <c r="E38" s="53"/>
    </row>
    <row r="39" spans="1:7" ht="15.75" customHeight="1" x14ac:dyDescent="0.3">
      <c r="C39" s="95">
        <v>289.91000000000003</v>
      </c>
      <c r="D39" s="88">
        <f t="shared" si="0"/>
        <v>-1.1559180073421448E-3</v>
      </c>
      <c r="E39" s="53"/>
    </row>
    <row r="40" spans="1:7" ht="15.75" customHeight="1" x14ac:dyDescent="0.3">
      <c r="C40" s="95">
        <v>296.97000000000003</v>
      </c>
      <c r="D40" s="88">
        <f t="shared" si="0"/>
        <v>2.3168317855057102E-2</v>
      </c>
      <c r="E40" s="53"/>
    </row>
    <row r="41" spans="1:7" ht="15.75" customHeight="1" x14ac:dyDescent="0.3">
      <c r="C41" s="95">
        <v>294.47000000000003</v>
      </c>
      <c r="D41" s="88">
        <f t="shared" si="0"/>
        <v>1.4554919886785417E-2</v>
      </c>
      <c r="E41" s="53"/>
    </row>
    <row r="42" spans="1:7" ht="15.75" customHeight="1" x14ac:dyDescent="0.3">
      <c r="C42" s="95">
        <v>294.22000000000003</v>
      </c>
      <c r="D42" s="88">
        <f t="shared" si="0"/>
        <v>1.369358008995825E-2</v>
      </c>
      <c r="E42" s="53"/>
    </row>
    <row r="43" spans="1:7" ht="16.5" customHeight="1" x14ac:dyDescent="0.3">
      <c r="C43" s="96">
        <v>292.62</v>
      </c>
      <c r="D43" s="89">
        <f t="shared" si="0"/>
        <v>8.1810053902642912E-3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5804.9100000000008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290.24550000000005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290.24550000000005</v>
      </c>
      <c r="C49" s="93">
        <f>-IF(C46&lt;=80,10%,IF(C46&lt;250,7.5%,5%))</f>
        <v>-0.05</v>
      </c>
      <c r="D49" s="81">
        <f>IF(C46&lt;=80,C46*0.9,IF(C46&lt;250,C46*0.925,C46*0.95))</f>
        <v>275.73322500000006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304.75777500000004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97" zoomScale="60" zoomScaleNormal="40" zoomScalePageLayoutView="6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2" t="s">
        <v>45</v>
      </c>
      <c r="B1" s="292"/>
      <c r="C1" s="292"/>
      <c r="D1" s="292"/>
      <c r="E1" s="292"/>
      <c r="F1" s="292"/>
      <c r="G1" s="292"/>
      <c r="H1" s="292"/>
      <c r="I1" s="292"/>
    </row>
    <row r="2" spans="1:9" ht="18.75" customHeight="1" x14ac:dyDescent="0.25">
      <c r="A2" s="292"/>
      <c r="B2" s="292"/>
      <c r="C2" s="292"/>
      <c r="D2" s="292"/>
      <c r="E2" s="292"/>
      <c r="F2" s="292"/>
      <c r="G2" s="292"/>
      <c r="H2" s="292"/>
      <c r="I2" s="292"/>
    </row>
    <row r="3" spans="1:9" ht="18.75" customHeight="1" x14ac:dyDescent="0.25">
      <c r="A3" s="292"/>
      <c r="B3" s="292"/>
      <c r="C3" s="292"/>
      <c r="D3" s="292"/>
      <c r="E3" s="292"/>
      <c r="F3" s="292"/>
      <c r="G3" s="292"/>
      <c r="H3" s="292"/>
      <c r="I3" s="292"/>
    </row>
    <row r="4" spans="1:9" ht="18.75" customHeight="1" x14ac:dyDescent="0.25">
      <c r="A4" s="292"/>
      <c r="B4" s="292"/>
      <c r="C4" s="292"/>
      <c r="D4" s="292"/>
      <c r="E4" s="292"/>
      <c r="F4" s="292"/>
      <c r="G4" s="292"/>
      <c r="H4" s="292"/>
      <c r="I4" s="292"/>
    </row>
    <row r="5" spans="1:9" ht="18.75" customHeight="1" x14ac:dyDescent="0.25">
      <c r="A5" s="292"/>
      <c r="B5" s="292"/>
      <c r="C5" s="292"/>
      <c r="D5" s="292"/>
      <c r="E5" s="292"/>
      <c r="F5" s="292"/>
      <c r="G5" s="292"/>
      <c r="H5" s="292"/>
      <c r="I5" s="292"/>
    </row>
    <row r="6" spans="1:9" ht="18.75" customHeight="1" x14ac:dyDescent="0.25">
      <c r="A6" s="292"/>
      <c r="B6" s="292"/>
      <c r="C6" s="292"/>
      <c r="D6" s="292"/>
      <c r="E6" s="292"/>
      <c r="F6" s="292"/>
      <c r="G6" s="292"/>
      <c r="H6" s="292"/>
      <c r="I6" s="292"/>
    </row>
    <row r="7" spans="1:9" ht="18.75" customHeight="1" x14ac:dyDescent="0.25">
      <c r="A7" s="292"/>
      <c r="B7" s="292"/>
      <c r="C7" s="292"/>
      <c r="D7" s="292"/>
      <c r="E7" s="292"/>
      <c r="F7" s="292"/>
      <c r="G7" s="292"/>
      <c r="H7" s="292"/>
      <c r="I7" s="292"/>
    </row>
    <row r="8" spans="1:9" x14ac:dyDescent="0.25">
      <c r="A8" s="293" t="s">
        <v>46</v>
      </c>
      <c r="B8" s="293"/>
      <c r="C8" s="293"/>
      <c r="D8" s="293"/>
      <c r="E8" s="293"/>
      <c r="F8" s="293"/>
      <c r="G8" s="293"/>
      <c r="H8" s="293"/>
      <c r="I8" s="293"/>
    </row>
    <row r="9" spans="1:9" x14ac:dyDescent="0.25">
      <c r="A9" s="293"/>
      <c r="B9" s="293"/>
      <c r="C9" s="293"/>
      <c r="D9" s="293"/>
      <c r="E9" s="293"/>
      <c r="F9" s="293"/>
      <c r="G9" s="293"/>
      <c r="H9" s="293"/>
      <c r="I9" s="293"/>
    </row>
    <row r="10" spans="1:9" x14ac:dyDescent="0.25">
      <c r="A10" s="293"/>
      <c r="B10" s="293"/>
      <c r="C10" s="293"/>
      <c r="D10" s="293"/>
      <c r="E10" s="293"/>
      <c r="F10" s="293"/>
      <c r="G10" s="293"/>
      <c r="H10" s="293"/>
      <c r="I10" s="293"/>
    </row>
    <row r="11" spans="1:9" x14ac:dyDescent="0.25">
      <c r="A11" s="293"/>
      <c r="B11" s="293"/>
      <c r="C11" s="293"/>
      <c r="D11" s="293"/>
      <c r="E11" s="293"/>
      <c r="F11" s="293"/>
      <c r="G11" s="293"/>
      <c r="H11" s="293"/>
      <c r="I11" s="293"/>
    </row>
    <row r="12" spans="1:9" x14ac:dyDescent="0.25">
      <c r="A12" s="293"/>
      <c r="B12" s="293"/>
      <c r="C12" s="293"/>
      <c r="D12" s="293"/>
      <c r="E12" s="293"/>
      <c r="F12" s="293"/>
      <c r="G12" s="293"/>
      <c r="H12" s="293"/>
      <c r="I12" s="293"/>
    </row>
    <row r="13" spans="1:9" x14ac:dyDescent="0.25">
      <c r="A13" s="293"/>
      <c r="B13" s="293"/>
      <c r="C13" s="293"/>
      <c r="D13" s="293"/>
      <c r="E13" s="293"/>
      <c r="F13" s="293"/>
      <c r="G13" s="293"/>
      <c r="H13" s="293"/>
      <c r="I13" s="293"/>
    </row>
    <row r="14" spans="1:9" x14ac:dyDescent="0.25">
      <c r="A14" s="293"/>
      <c r="B14" s="293"/>
      <c r="C14" s="293"/>
      <c r="D14" s="293"/>
      <c r="E14" s="293"/>
      <c r="F14" s="293"/>
      <c r="G14" s="293"/>
      <c r="H14" s="293"/>
      <c r="I14" s="293"/>
    </row>
    <row r="15" spans="1:9" ht="19.5" customHeight="1" x14ac:dyDescent="0.3">
      <c r="A15" s="98"/>
    </row>
    <row r="16" spans="1:9" ht="19.5" customHeight="1" x14ac:dyDescent="0.3">
      <c r="A16" s="326" t="s">
        <v>31</v>
      </c>
      <c r="B16" s="327"/>
      <c r="C16" s="327"/>
      <c r="D16" s="327"/>
      <c r="E16" s="327"/>
      <c r="F16" s="327"/>
      <c r="G16" s="327"/>
      <c r="H16" s="328"/>
    </row>
    <row r="17" spans="1:14" ht="20.25" customHeight="1" x14ac:dyDescent="0.25">
      <c r="A17" s="329" t="s">
        <v>47</v>
      </c>
      <c r="B17" s="329"/>
      <c r="C17" s="329"/>
      <c r="D17" s="329"/>
      <c r="E17" s="329"/>
      <c r="F17" s="329"/>
      <c r="G17" s="329"/>
      <c r="H17" s="329"/>
    </row>
    <row r="18" spans="1:14" ht="26.25" customHeight="1" x14ac:dyDescent="0.4">
      <c r="A18" s="100" t="s">
        <v>33</v>
      </c>
      <c r="B18" s="325" t="s">
        <v>5</v>
      </c>
      <c r="C18" s="325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0" t="s">
        <v>9</v>
      </c>
      <c r="C20" s="33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0" t="s">
        <v>11</v>
      </c>
      <c r="C21" s="330"/>
      <c r="D21" s="330"/>
      <c r="E21" s="330"/>
      <c r="F21" s="330"/>
      <c r="G21" s="330"/>
      <c r="H21" s="330"/>
      <c r="I21" s="104"/>
    </row>
    <row r="22" spans="1:14" ht="26.25" customHeight="1" x14ac:dyDescent="0.4">
      <c r="A22" s="100" t="s">
        <v>37</v>
      </c>
      <c r="B22" s="105">
        <v>42554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42555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5" t="s">
        <v>9</v>
      </c>
      <c r="C26" s="325"/>
    </row>
    <row r="27" spans="1:14" ht="26.25" customHeight="1" x14ac:dyDescent="0.4">
      <c r="A27" s="109" t="s">
        <v>48</v>
      </c>
      <c r="B27" s="323" t="s">
        <v>126</v>
      </c>
      <c r="C27" s="323"/>
    </row>
    <row r="28" spans="1:14" ht="27" customHeight="1" x14ac:dyDescent="0.4">
      <c r="A28" s="109" t="s">
        <v>6</v>
      </c>
      <c r="B28" s="110">
        <v>84.06</v>
      </c>
    </row>
    <row r="29" spans="1:14" s="14" customFormat="1" ht="27" customHeight="1" x14ac:dyDescent="0.4">
      <c r="A29" s="109" t="s">
        <v>49</v>
      </c>
      <c r="B29" s="111">
        <v>0</v>
      </c>
      <c r="C29" s="300" t="s">
        <v>50</v>
      </c>
      <c r="D29" s="301"/>
      <c r="E29" s="301"/>
      <c r="F29" s="301"/>
      <c r="G29" s="302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84.06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3" t="s">
        <v>53</v>
      </c>
      <c r="D31" s="304"/>
      <c r="E31" s="304"/>
      <c r="F31" s="304"/>
      <c r="G31" s="304"/>
      <c r="H31" s="305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3" t="s">
        <v>55</v>
      </c>
      <c r="D32" s="304"/>
      <c r="E32" s="304"/>
      <c r="F32" s="304"/>
      <c r="G32" s="304"/>
      <c r="H32" s="30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6" t="s">
        <v>59</v>
      </c>
      <c r="E36" s="324"/>
      <c r="F36" s="306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226840620</v>
      </c>
      <c r="E38" s="133">
        <f>IF(ISBLANK(D38),"-",$D$48/$D$45*D38)</f>
        <v>260310871.19673362</v>
      </c>
      <c r="F38" s="132">
        <v>201784312</v>
      </c>
      <c r="G38" s="134">
        <f>IF(ISBLANK(F38),"-",$D$48/$F$45*F38)</f>
        <v>257010659.76632378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226933312</v>
      </c>
      <c r="E39" s="138">
        <f>IF(ISBLANK(D39),"-",$D$48/$D$45*D39)</f>
        <v>260417239.8677105</v>
      </c>
      <c r="F39" s="137">
        <v>202031158</v>
      </c>
      <c r="G39" s="139">
        <f>IF(ISBLANK(F39),"-",$D$48/$F$45*F39)</f>
        <v>257325065.0473482</v>
      </c>
      <c r="I39" s="308">
        <f>ABS((F43/D43*D42)-F42)/D42</f>
        <v>1.052265559609282E-2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226324744</v>
      </c>
      <c r="E40" s="138">
        <f>IF(ISBLANK(D40),"-",$D$48/$D$45*D40)</f>
        <v>259718877.88006273</v>
      </c>
      <c r="F40" s="137">
        <v>201772938</v>
      </c>
      <c r="G40" s="139">
        <f>IF(ISBLANK(F40),"-",$D$48/$F$45*F40)</f>
        <v>256996172.81629676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226699558.66666666</v>
      </c>
      <c r="E42" s="148">
        <f>AVERAGE(E38:E41)</f>
        <v>260148996.31483564</v>
      </c>
      <c r="F42" s="147">
        <f>AVERAGE(F38:F41)</f>
        <v>201862802.66666666</v>
      </c>
      <c r="G42" s="149">
        <f>AVERAGE(G38:G41)</f>
        <v>257110632.54332289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15.55</v>
      </c>
      <c r="E43" s="140"/>
      <c r="F43" s="152">
        <v>14.01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15.55</v>
      </c>
      <c r="E44" s="155"/>
      <c r="F44" s="154">
        <f>F43*$B$34</f>
        <v>14.01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13.07133</v>
      </c>
      <c r="E45" s="158"/>
      <c r="F45" s="157">
        <f>F44*$B$30/100</f>
        <v>11.776805999999999</v>
      </c>
      <c r="H45" s="150"/>
    </row>
    <row r="46" spans="1:14" ht="19.5" customHeight="1" x14ac:dyDescent="0.3">
      <c r="A46" s="294" t="s">
        <v>78</v>
      </c>
      <c r="B46" s="295"/>
      <c r="C46" s="153" t="s">
        <v>79</v>
      </c>
      <c r="D46" s="159">
        <f>D45/$B$45</f>
        <v>0.26142660000000001</v>
      </c>
      <c r="E46" s="160"/>
      <c r="F46" s="161">
        <f>F45/$B$45</f>
        <v>0.23553611999999999</v>
      </c>
      <c r="H46" s="150"/>
    </row>
    <row r="47" spans="1:14" ht="27" customHeight="1" x14ac:dyDescent="0.4">
      <c r="A47" s="296"/>
      <c r="B47" s="297"/>
      <c r="C47" s="162" t="s">
        <v>80</v>
      </c>
      <c r="D47" s="163">
        <v>0.3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258629814.42907929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6.515927991757384E-3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Lamivudine USP 150 mg.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Lamivudine</v>
      </c>
      <c r="H56" s="179"/>
    </row>
    <row r="57" spans="1:12" ht="18.75" x14ac:dyDescent="0.3">
      <c r="A57" s="176" t="s">
        <v>88</v>
      </c>
      <c r="B57" s="268">
        <f>Uniformity!C46</f>
        <v>290.24550000000005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1" t="s">
        <v>94</v>
      </c>
      <c r="D60" s="314">
        <v>581.01</v>
      </c>
      <c r="E60" s="182">
        <v>1</v>
      </c>
      <c r="F60" s="183">
        <v>262153960</v>
      </c>
      <c r="G60" s="269">
        <f>IF(ISBLANK(F60),"-",(F60/$D$50*$D$47*$B$68)*($B$57/$D$60))</f>
        <v>151.90811571943539</v>
      </c>
      <c r="H60" s="184">
        <f t="shared" ref="H60:H71" si="0">IF(ISBLANK(F60),"-",G60/$B$56)</f>
        <v>1.0127207714629025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2"/>
      <c r="D61" s="315"/>
      <c r="E61" s="185">
        <v>2</v>
      </c>
      <c r="F61" s="137">
        <v>262010864</v>
      </c>
      <c r="G61" s="270">
        <f>IF(ISBLANK(F61),"-",(F61/$D$50*$D$47*$B$68)*($B$57/$D$60))</f>
        <v>151.82519710273016</v>
      </c>
      <c r="H61" s="186">
        <f t="shared" si="0"/>
        <v>1.0121679806848678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2"/>
      <c r="D62" s="315"/>
      <c r="E62" s="185">
        <v>3</v>
      </c>
      <c r="F62" s="187">
        <v>262188608</v>
      </c>
      <c r="G62" s="270">
        <f>IF(ISBLANK(F62),"-",(F62/$D$50*$D$47*$B$68)*($B$57/$D$60))</f>
        <v>151.92819290001063</v>
      </c>
      <c r="H62" s="186">
        <f t="shared" si="0"/>
        <v>1.0128546193334043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16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1" t="s">
        <v>99</v>
      </c>
      <c r="D64" s="314">
        <v>584.22</v>
      </c>
      <c r="E64" s="182">
        <v>1</v>
      </c>
      <c r="F64" s="183">
        <v>264346069</v>
      </c>
      <c r="G64" s="271">
        <f>IF(ISBLANK(F64),"-",(F64/$D$50*$D$47*$B$68)*($B$57/$D$64))</f>
        <v>152.33671906346794</v>
      </c>
      <c r="H64" s="190">
        <f t="shared" si="0"/>
        <v>1.0155781270897863</v>
      </c>
    </row>
    <row r="65" spans="1:8" ht="26.25" customHeight="1" x14ac:dyDescent="0.4">
      <c r="A65" s="124" t="s">
        <v>100</v>
      </c>
      <c r="B65" s="125">
        <v>1</v>
      </c>
      <c r="C65" s="312"/>
      <c r="D65" s="315"/>
      <c r="E65" s="185">
        <v>2</v>
      </c>
      <c r="F65" s="137">
        <v>264493600</v>
      </c>
      <c r="G65" s="272">
        <f>IF(ISBLANK(F65),"-",(F65/$D$50*$D$47*$B$68)*($B$57/$D$64))</f>
        <v>152.42173787454831</v>
      </c>
      <c r="H65" s="191">
        <f t="shared" si="0"/>
        <v>1.0161449191636553</v>
      </c>
    </row>
    <row r="66" spans="1:8" ht="26.25" customHeight="1" x14ac:dyDescent="0.4">
      <c r="A66" s="124" t="s">
        <v>101</v>
      </c>
      <c r="B66" s="125">
        <v>1</v>
      </c>
      <c r="C66" s="312"/>
      <c r="D66" s="315"/>
      <c r="E66" s="185">
        <v>3</v>
      </c>
      <c r="F66" s="137">
        <v>264690680</v>
      </c>
      <c r="G66" s="272">
        <f>IF(ISBLANK(F66),"-",(F66/$D$50*$D$47*$B$68)*($B$57/$D$64))</f>
        <v>152.53531066459053</v>
      </c>
      <c r="H66" s="191">
        <f t="shared" si="0"/>
        <v>1.0169020710972703</v>
      </c>
    </row>
    <row r="67" spans="1:8" ht="27" customHeight="1" x14ac:dyDescent="0.4">
      <c r="A67" s="124" t="s">
        <v>102</v>
      </c>
      <c r="B67" s="125">
        <v>1</v>
      </c>
      <c r="C67" s="322"/>
      <c r="D67" s="316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1" t="s">
        <v>104</v>
      </c>
      <c r="D68" s="314">
        <v>576.28</v>
      </c>
      <c r="E68" s="182">
        <v>1</v>
      </c>
      <c r="F68" s="183">
        <v>257995084</v>
      </c>
      <c r="G68" s="271">
        <f>IF(ISBLANK(F68),"-",(F68/$D$50*$D$47*$B$68)*($B$57/$D$68))</f>
        <v>150.7252610968026</v>
      </c>
      <c r="H68" s="186">
        <f t="shared" si="0"/>
        <v>1.004835073978684</v>
      </c>
    </row>
    <row r="69" spans="1:8" ht="27" customHeight="1" x14ac:dyDescent="0.4">
      <c r="A69" s="172" t="s">
        <v>105</v>
      </c>
      <c r="B69" s="194">
        <f>(D47*B68)/B56*B57</f>
        <v>580.4910000000001</v>
      </c>
      <c r="C69" s="312"/>
      <c r="D69" s="315"/>
      <c r="E69" s="185">
        <v>2</v>
      </c>
      <c r="F69" s="137">
        <v>258243195</v>
      </c>
      <c r="G69" s="272">
        <f>IF(ISBLANK(F69),"-",(F69/$D$50*$D$47*$B$68)*($B$57/$D$68))</f>
        <v>150.87021190236132</v>
      </c>
      <c r="H69" s="186">
        <f t="shared" si="0"/>
        <v>1.0058014126824089</v>
      </c>
    </row>
    <row r="70" spans="1:8" ht="26.25" customHeight="1" x14ac:dyDescent="0.4">
      <c r="A70" s="317" t="s">
        <v>78</v>
      </c>
      <c r="B70" s="318"/>
      <c r="C70" s="312"/>
      <c r="D70" s="315"/>
      <c r="E70" s="185">
        <v>3</v>
      </c>
      <c r="F70" s="137">
        <v>258020220</v>
      </c>
      <c r="G70" s="272">
        <f>IF(ISBLANK(F70),"-",(F70/$D$50*$D$47*$B$68)*($B$57/$D$68))</f>
        <v>150.73994598964705</v>
      </c>
      <c r="H70" s="186">
        <f t="shared" si="0"/>
        <v>1.0049329732643137</v>
      </c>
    </row>
    <row r="71" spans="1:8" ht="27" customHeight="1" x14ac:dyDescent="0.4">
      <c r="A71" s="319"/>
      <c r="B71" s="320"/>
      <c r="C71" s="313"/>
      <c r="D71" s="316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151.69896581262154</v>
      </c>
      <c r="H72" s="199">
        <f>AVERAGE(H60:H71)</f>
        <v>1.0113264387508103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4.8303444946310812E-3</v>
      </c>
      <c r="H73" s="274">
        <f>STDEV(H60:H71)/H72</f>
        <v>4.8303444946310786E-3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8" t="str">
        <f>B20</f>
        <v>Lamivudine</v>
      </c>
      <c r="D76" s="298"/>
      <c r="E76" s="205" t="s">
        <v>108</v>
      </c>
      <c r="F76" s="205"/>
      <c r="G76" s="206">
        <f>H72</f>
        <v>1.0113264387508103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1" t="str">
        <f>B26</f>
        <v>Lamivudine</v>
      </c>
      <c r="C79" s="321"/>
    </row>
    <row r="80" spans="1:8" ht="26.25" customHeight="1" x14ac:dyDescent="0.4">
      <c r="A80" s="109" t="s">
        <v>48</v>
      </c>
      <c r="B80" s="321" t="str">
        <f>B27</f>
        <v>L3-7</v>
      </c>
      <c r="C80" s="321"/>
    </row>
    <row r="81" spans="1:12" ht="27" customHeight="1" x14ac:dyDescent="0.4">
      <c r="A81" s="109" t="s">
        <v>6</v>
      </c>
      <c r="B81" s="208">
        <f>B28</f>
        <v>84.06</v>
      </c>
    </row>
    <row r="82" spans="1:12" s="14" customFormat="1" ht="27" customHeight="1" x14ac:dyDescent="0.4">
      <c r="A82" s="109" t="s">
        <v>49</v>
      </c>
      <c r="B82" s="111">
        <v>0</v>
      </c>
      <c r="C82" s="300" t="s">
        <v>50</v>
      </c>
      <c r="D82" s="301"/>
      <c r="E82" s="301"/>
      <c r="F82" s="301"/>
      <c r="G82" s="302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84.06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3" t="s">
        <v>111</v>
      </c>
      <c r="D84" s="304"/>
      <c r="E84" s="304"/>
      <c r="F84" s="304"/>
      <c r="G84" s="304"/>
      <c r="H84" s="305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3" t="s">
        <v>112</v>
      </c>
      <c r="D85" s="304"/>
      <c r="E85" s="304"/>
      <c r="F85" s="304"/>
      <c r="G85" s="304"/>
      <c r="H85" s="30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6" t="s">
        <v>60</v>
      </c>
      <c r="G89" s="307"/>
    </row>
    <row r="90" spans="1:12" ht="27" customHeight="1" x14ac:dyDescent="0.4">
      <c r="A90" s="124" t="s">
        <v>61</v>
      </c>
      <c r="B90" s="125">
        <v>3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13">
        <v>1</v>
      </c>
      <c r="D91" s="132">
        <v>0.48899999999999999</v>
      </c>
      <c r="E91" s="133">
        <f>IF(ISBLANK(D91),"-",$D$101/$D$98*D91)</f>
        <v>0.5195849746480784</v>
      </c>
      <c r="F91" s="132">
        <v>0.45400000000000001</v>
      </c>
      <c r="G91" s="134">
        <f>IF(ISBLANK(F91),"-",$D$101/$F$98*F91)</f>
        <v>0.53542153581841778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0.497</v>
      </c>
      <c r="E92" s="138">
        <f>IF(ISBLANK(D92),"-",$D$101/$D$98*D92)</f>
        <v>0.52808534233148263</v>
      </c>
      <c r="F92" s="137">
        <v>0.45300000000000001</v>
      </c>
      <c r="G92" s="139">
        <f>IF(ISBLANK(F92),"-",$D$101/$F$98*F92)</f>
        <v>0.5342421932285093</v>
      </c>
      <c r="I92" s="308">
        <f>ABS((F96/D96*D95)-F95)/D95</f>
        <v>1.6039418357915641E-2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0.496</v>
      </c>
      <c r="E93" s="138">
        <f>IF(ISBLANK(D93),"-",$D$101/$D$98*D93)</f>
        <v>0.52702279637105709</v>
      </c>
      <c r="F93" s="137">
        <v>0.45200000000000001</v>
      </c>
      <c r="G93" s="139">
        <f>IF(ISBLANK(F93),"-",$D$101/$F$98*F93)</f>
        <v>0.53306285063860093</v>
      </c>
      <c r="I93" s="308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0.49399999999999999</v>
      </c>
      <c r="E95" s="148">
        <f>AVERAGE(E91:E94)</f>
        <v>0.524897704450206</v>
      </c>
      <c r="F95" s="218">
        <f>AVERAGE(F91:F94)</f>
        <v>0.45300000000000001</v>
      </c>
      <c r="G95" s="219">
        <f>AVERAGE(G91:G94)</f>
        <v>0.53424219322850941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15.55</v>
      </c>
      <c r="E96" s="140"/>
      <c r="F96" s="152">
        <v>14.01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15.55</v>
      </c>
      <c r="E97" s="155"/>
      <c r="F97" s="154">
        <f>F96*$B$87</f>
        <v>14.01</v>
      </c>
    </row>
    <row r="98" spans="1:10" ht="19.5" customHeight="1" x14ac:dyDescent="0.3">
      <c r="A98" s="124" t="s">
        <v>76</v>
      </c>
      <c r="B98" s="224">
        <f>(B97/B96)*(B95/B94)*(B93/B92)*(B91/B90)*B89</f>
        <v>1666.6666666666667</v>
      </c>
      <c r="C98" s="222" t="s">
        <v>115</v>
      </c>
      <c r="D98" s="225">
        <f>D97*$B$83/100</f>
        <v>13.07133</v>
      </c>
      <c r="E98" s="158"/>
      <c r="F98" s="157">
        <f>F97*$B$83/100</f>
        <v>11.776805999999999</v>
      </c>
    </row>
    <row r="99" spans="1:10" ht="19.5" customHeight="1" x14ac:dyDescent="0.3">
      <c r="A99" s="294" t="s">
        <v>78</v>
      </c>
      <c r="B99" s="309"/>
      <c r="C99" s="222" t="s">
        <v>116</v>
      </c>
      <c r="D99" s="226">
        <f>D98/$B$98</f>
        <v>7.8427979999999998E-3</v>
      </c>
      <c r="E99" s="158"/>
      <c r="F99" s="161">
        <f>F98/$B$98</f>
        <v>7.0660835999999992E-3</v>
      </c>
      <c r="G99" s="227"/>
      <c r="H99" s="150"/>
    </row>
    <row r="100" spans="1:10" ht="19.5" customHeight="1" x14ac:dyDescent="0.3">
      <c r="A100" s="296"/>
      <c r="B100" s="310"/>
      <c r="C100" s="222" t="s">
        <v>80</v>
      </c>
      <c r="D100" s="228">
        <f>$B$56/$B$116</f>
        <v>8.3333333333333332E-3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13.888888888888889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13.888888888888889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0.52956994883935782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1.1224436064522052E-2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5</v>
      </c>
      <c r="C108" s="243">
        <v>1</v>
      </c>
      <c r="D108" s="244">
        <v>0.49299999999999999</v>
      </c>
      <c r="E108" s="275">
        <f t="shared" ref="E108:E113" si="1">IF(ISBLANK(D108),"-",D108/$D$103*$D$100*$B$116)</f>
        <v>139.64160950234043</v>
      </c>
      <c r="F108" s="245">
        <f t="shared" ref="F108:F113" si="2">IF(ISBLANK(D108), "-", E108/$B$56)</f>
        <v>0.9309440633489362</v>
      </c>
    </row>
    <row r="109" spans="1:10" ht="26.25" customHeight="1" x14ac:dyDescent="0.4">
      <c r="A109" s="124" t="s">
        <v>95</v>
      </c>
      <c r="B109" s="125">
        <v>100</v>
      </c>
      <c r="C109" s="243">
        <v>2</v>
      </c>
      <c r="D109" s="244">
        <v>0.48899999999999999</v>
      </c>
      <c r="E109" s="276">
        <f t="shared" si="1"/>
        <v>138.50861469907599</v>
      </c>
      <c r="F109" s="246">
        <f t="shared" si="2"/>
        <v>0.92339076466050662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0.49199999999999999</v>
      </c>
      <c r="E110" s="276">
        <f t="shared" si="1"/>
        <v>139.3583608015243</v>
      </c>
      <c r="F110" s="246">
        <f t="shared" si="2"/>
        <v>0.92905573867682867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0.49099999999999999</v>
      </c>
      <c r="E111" s="276">
        <f t="shared" si="1"/>
        <v>139.0751121007082</v>
      </c>
      <c r="F111" s="246">
        <f t="shared" si="2"/>
        <v>0.92716741400472136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0.49399999999999999</v>
      </c>
      <c r="E112" s="276">
        <f t="shared" si="1"/>
        <v>139.92485820315653</v>
      </c>
      <c r="F112" s="246">
        <f t="shared" si="2"/>
        <v>0.93283238802104351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0.49199999999999999</v>
      </c>
      <c r="E113" s="277">
        <f t="shared" si="1"/>
        <v>139.3583608015243</v>
      </c>
      <c r="F113" s="249">
        <f t="shared" si="2"/>
        <v>0.92905573867682867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139.31115268472163</v>
      </c>
      <c r="F115" s="252">
        <f>AVERAGE(F108:F113)</f>
        <v>0.92874101789814423</v>
      </c>
    </row>
    <row r="116" spans="1:10" ht="27" customHeight="1" x14ac:dyDescent="0.4">
      <c r="A116" s="124" t="s">
        <v>103</v>
      </c>
      <c r="B116" s="156">
        <f>(B115/B114)*(B113/B112)*(B111/B110)*(B109/B108)*B107</f>
        <v>18000</v>
      </c>
      <c r="C116" s="253"/>
      <c r="D116" s="216" t="s">
        <v>84</v>
      </c>
      <c r="E116" s="254">
        <f>STDEV(E108:E113)/E115</f>
        <v>3.5020022183026569E-3</v>
      </c>
      <c r="F116" s="254">
        <f>STDEV(F108:F113)/F115</f>
        <v>3.5020022183026383E-3</v>
      </c>
      <c r="I116" s="98"/>
    </row>
    <row r="117" spans="1:10" ht="27" customHeight="1" x14ac:dyDescent="0.4">
      <c r="A117" s="294" t="s">
        <v>78</v>
      </c>
      <c r="B117" s="295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6"/>
      <c r="B118" s="297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8" t="str">
        <f>B20</f>
        <v>Lamivudine</v>
      </c>
      <c r="D120" s="298"/>
      <c r="E120" s="205" t="s">
        <v>124</v>
      </c>
      <c r="F120" s="205"/>
      <c r="G120" s="206">
        <f>F115</f>
        <v>0.92874101789814423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9" t="s">
        <v>26</v>
      </c>
      <c r="C122" s="299"/>
      <c r="E122" s="211" t="s">
        <v>27</v>
      </c>
      <c r="F122" s="260"/>
      <c r="G122" s="299" t="s">
        <v>28</v>
      </c>
      <c r="H122" s="299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20624999999999999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Lamivudine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2016-07-18T06:12:11Z</cp:lastPrinted>
  <dcterms:created xsi:type="dcterms:W3CDTF">2005-07-05T10:19:27Z</dcterms:created>
  <dcterms:modified xsi:type="dcterms:W3CDTF">2016-10-11T13:01:08Z</dcterms:modified>
</cp:coreProperties>
</file>