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3"/>
  </bookViews>
  <sheets>
    <sheet name="RD" sheetId="2" r:id="rId1"/>
    <sheet name="SST" sheetId="1" r:id="rId2"/>
    <sheet name="Paracetamol" sheetId="3" r:id="rId3"/>
    <sheet name="Pseudoephedrine HCL 1" sheetId="4" r:id="rId4"/>
    <sheet name="Tripolidine HCL" sheetId="5" r:id="rId5"/>
  </sheets>
  <definedNames>
    <definedName name="_xlnm.Print_Area" localSheetId="2">Paracetamol!$A$1:$H$81</definedName>
    <definedName name="_xlnm.Print_Area" localSheetId="3">'Pseudoephedrine HCL 1'!$A$1:$H$81</definedName>
    <definedName name="_xlnm.Print_Area" localSheetId="1">SST!$A$1:$G$68</definedName>
    <definedName name="_xlnm.Print_Area" localSheetId="4">'Tripolidine HCL'!$A$1:$H$81</definedName>
  </definedNames>
  <calcPr calcId="144525"/>
</workbook>
</file>

<file path=xl/calcChain.xml><?xml version="1.0" encoding="utf-8"?>
<calcChain xmlns="http://schemas.openxmlformats.org/spreadsheetml/2006/main">
  <c r="B49" i="1" l="1"/>
  <c r="E58" i="1"/>
  <c r="B28" i="1"/>
  <c r="D69" i="5"/>
  <c r="D65" i="5"/>
  <c r="D61" i="5"/>
  <c r="B60" i="1"/>
  <c r="F58" i="1"/>
  <c r="D58" i="1"/>
  <c r="C58" i="1"/>
  <c r="B58" i="1"/>
  <c r="B59" i="1" s="1"/>
  <c r="B7" i="1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9" i="5" s="1"/>
  <c r="D44" i="5"/>
  <c r="F42" i="5"/>
  <c r="D42" i="5"/>
  <c r="G41" i="5"/>
  <c r="E41" i="5"/>
  <c r="B34" i="5"/>
  <c r="F44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F44" i="4"/>
  <c r="F42" i="4"/>
  <c r="D42" i="4"/>
  <c r="G41" i="4"/>
  <c r="E41" i="4"/>
  <c r="B34" i="4"/>
  <c r="D44" i="4" s="1"/>
  <c r="B30" i="4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F42" i="3"/>
  <c r="D42" i="3"/>
  <c r="G41" i="3"/>
  <c r="E41" i="3"/>
  <c r="B34" i="3"/>
  <c r="D44" i="3" s="1"/>
  <c r="B30" i="3"/>
  <c r="D33" i="2"/>
  <c r="C33" i="2"/>
  <c r="B33" i="2"/>
  <c r="B39" i="1"/>
  <c r="E37" i="1"/>
  <c r="D37" i="1"/>
  <c r="C37" i="1"/>
  <c r="B37" i="1"/>
  <c r="B38" i="1" s="1"/>
  <c r="B18" i="1"/>
  <c r="E16" i="1"/>
  <c r="D16" i="1"/>
  <c r="C16" i="1"/>
  <c r="B16" i="1"/>
  <c r="B17" i="1" s="1"/>
  <c r="F44" i="3" l="1"/>
  <c r="D49" i="3"/>
  <c r="D45" i="4"/>
  <c r="E38" i="4" s="1"/>
  <c r="D49" i="4"/>
  <c r="D45" i="5"/>
  <c r="E39" i="5" s="1"/>
  <c r="D45" i="3"/>
  <c r="E40" i="4"/>
  <c r="E39" i="4"/>
  <c r="F45" i="4"/>
  <c r="F46" i="4" s="1"/>
  <c r="E40" i="5"/>
  <c r="E38" i="5"/>
  <c r="F45" i="5"/>
  <c r="C37" i="2"/>
  <c r="C35" i="2"/>
  <c r="F45" i="3"/>
  <c r="D46" i="4" l="1"/>
  <c r="F46" i="3"/>
  <c r="G40" i="3"/>
  <c r="G38" i="3"/>
  <c r="G39" i="3"/>
  <c r="G38" i="4"/>
  <c r="E39" i="3"/>
  <c r="E40" i="3"/>
  <c r="E38" i="3"/>
  <c r="D46" i="3"/>
  <c r="D46" i="5"/>
  <c r="G39" i="4"/>
  <c r="G40" i="4"/>
  <c r="D52" i="4"/>
  <c r="E42" i="4"/>
  <c r="D50" i="4"/>
  <c r="E42" i="5"/>
  <c r="F46" i="5"/>
  <c r="G39" i="5"/>
  <c r="G40" i="5"/>
  <c r="G38" i="5"/>
  <c r="C39" i="2"/>
  <c r="G42" i="3" l="1"/>
  <c r="B57" i="3"/>
  <c r="D58" i="3" s="1"/>
  <c r="B57" i="5"/>
  <c r="D58" i="5" s="1"/>
  <c r="B70" i="5" s="1"/>
  <c r="B57" i="4"/>
  <c r="D58" i="4" s="1"/>
  <c r="B70" i="4" s="1"/>
  <c r="G42" i="4"/>
  <c r="E42" i="3"/>
  <c r="D50" i="3"/>
  <c r="D51" i="3" s="1"/>
  <c r="D52" i="3"/>
  <c r="D51" i="4"/>
  <c r="D50" i="5"/>
  <c r="D52" i="5"/>
  <c r="G42" i="5"/>
  <c r="B70" i="3"/>
  <c r="G65" i="3"/>
  <c r="H65" i="3" s="1"/>
  <c r="G67" i="3"/>
  <c r="H67" i="3" s="1"/>
  <c r="G61" i="3"/>
  <c r="H61" i="3" s="1"/>
  <c r="G70" i="3"/>
  <c r="H70" i="3" s="1"/>
  <c r="G71" i="3"/>
  <c r="H71" i="3" s="1"/>
  <c r="G66" i="3"/>
  <c r="H66" i="3" s="1"/>
  <c r="G70" i="4" l="1"/>
  <c r="H70" i="4" s="1"/>
  <c r="G69" i="4"/>
  <c r="H69" i="4" s="1"/>
  <c r="G66" i="4"/>
  <c r="H66" i="4" s="1"/>
  <c r="G62" i="3"/>
  <c r="H62" i="3" s="1"/>
  <c r="G69" i="3"/>
  <c r="H69" i="3" s="1"/>
  <c r="G62" i="4"/>
  <c r="H62" i="4" s="1"/>
  <c r="G63" i="4"/>
  <c r="H63" i="4" s="1"/>
  <c r="G65" i="4"/>
  <c r="H65" i="4" s="1"/>
  <c r="G61" i="4"/>
  <c r="H61" i="4" s="1"/>
  <c r="G63" i="3"/>
  <c r="H63" i="3" s="1"/>
  <c r="G67" i="4"/>
  <c r="H67" i="4" s="1"/>
  <c r="G71" i="4"/>
  <c r="H71" i="4" s="1"/>
  <c r="D51" i="5"/>
  <c r="G63" i="5"/>
  <c r="H63" i="5" s="1"/>
  <c r="G65" i="5"/>
  <c r="H65" i="5" s="1"/>
  <c r="G67" i="5"/>
  <c r="H67" i="5" s="1"/>
  <c r="G69" i="5"/>
  <c r="H69" i="5" s="1"/>
  <c r="G71" i="5"/>
  <c r="H71" i="5" s="1"/>
  <c r="G61" i="5"/>
  <c r="H61" i="5" s="1"/>
  <c r="G66" i="5"/>
  <c r="H66" i="5" s="1"/>
  <c r="G70" i="5"/>
  <c r="H70" i="5" s="1"/>
  <c r="G62" i="5"/>
  <c r="H62" i="5" s="1"/>
  <c r="H73" i="3"/>
  <c r="G77" i="3" s="1"/>
  <c r="H75" i="3"/>
  <c r="H74" i="3" l="1"/>
  <c r="H75" i="4"/>
  <c r="H73" i="4"/>
  <c r="H73" i="5"/>
  <c r="G77" i="5" s="1"/>
  <c r="H75" i="5"/>
  <c r="G77" i="4" l="1"/>
  <c r="H74" i="4"/>
  <c r="H74" i="5"/>
</calcChain>
</file>

<file path=xl/sharedStrings.xml><?xml version="1.0" encoding="utf-8"?>
<sst xmlns="http://schemas.openxmlformats.org/spreadsheetml/2006/main" count="384" uniqueCount="120">
  <si>
    <t>HPLC System Suitability Report</t>
  </si>
  <si>
    <t>Analysis Data</t>
  </si>
  <si>
    <t>Assay</t>
  </si>
  <si>
    <t>Sample(s)</t>
  </si>
  <si>
    <t>Reference Substance:</t>
  </si>
  <si>
    <t>COLDIFED -P SYRUP 120 ML</t>
  </si>
  <si>
    <t>% age Purity:</t>
  </si>
  <si>
    <t>NDQD201607011</t>
  </si>
  <si>
    <t>Weight (mg):</t>
  </si>
  <si>
    <t>Paracetamol, Pseudoephedrine Hcl, Triprolidine Hcl</t>
  </si>
  <si>
    <t>Standard Conc (mg/mL):</t>
  </si>
  <si>
    <t>Each 5 mL contains Paracetamol 120 mg, Pseudoephedrine Hcl 30 mg, Triprolidine Hcl 1.25 mg</t>
  </si>
  <si>
    <t>2016-07-05 12:39:40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</si>
  <si>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</si>
  <si>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</si>
  <si>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</si>
  <si>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</si>
  <si>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</si>
  <si>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</si>
  <si>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</si>
  <si>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</si>
  <si>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</si>
  <si>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</si>
  <si>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</si>
  <si>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</si>
  <si>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</si>
  <si>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</si>
  <si>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</si>
  <si>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</si>
  <si>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</si>
  <si>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</si>
  <si>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</si>
  <si>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</si>
  <si>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</si>
  <si>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</si>
  <si>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</si>
  <si>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</si>
  <si>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</si>
  <si>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</si>
  <si>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</si>
  <si>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</si>
  <si>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</si>
  <si>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</si>
  <si>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</si>
  <si>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</si>
  <si>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</si>
  <si>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</si>
  <si>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</si>
  <si>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</si>
  <si>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</si>
  <si>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</si>
  <si>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</si>
  <si>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</si>
  <si>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</si>
  <si>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</si>
  <si>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</si>
  <si>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</si>
  <si>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</si>
  <si>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</si>
  <si>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</si>
  <si>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</si>
  <si>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</si>
  <si>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</si>
  <si>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</si>
  <si>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</si>
  <si>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</si>
  <si>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</si>
  <si>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</si>
  <si>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</si>
  <si>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</si>
  <si>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</si>
  <si>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</si>
  <si>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</si>
  <si>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</si>
  <si>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</si>
  <si>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</si>
  <si>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</si>
  <si>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</si>
  <si>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</si>
  <si>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</si>
  <si>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</si>
  <si>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</si>
  <si>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</si>
  <si>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</si>
  <si>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</si>
  <si>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</si>
  <si>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</si>
  <si>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</si>
  <si>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</si>
  <si>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</si>
  <si>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</si>
  <si>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</si>
  <si>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</si>
  <si>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</si>
  <si>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</si>
  <si>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</si>
  <si>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</si>
  <si>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</si>
  <si>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</si>
  <si>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</si>
  <si>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</si>
  <si>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</si>
  <si>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</si>
  <si>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</si>
  <si>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</si>
  <si>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</si>
  <si>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</si>
  <si>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</si>
  <si>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</si>
  <si>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</si>
  <si>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Paracetamol Acetominophen</t>
  </si>
  <si>
    <t>P49-2</t>
  </si>
  <si>
    <t>Triprolidine HCl</t>
  </si>
  <si>
    <t>T35-1</t>
  </si>
  <si>
    <t>Pseudoephedrine HCl</t>
  </si>
  <si>
    <t>P58-1</t>
  </si>
  <si>
    <t>Resolution</t>
  </si>
  <si>
    <t>Dr. Sarah Mwangi</t>
  </si>
  <si>
    <t>2nd August 2016</t>
  </si>
  <si>
    <t>Paracetamol (Acetominophen)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</si>
</sst>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20" xfId="0" applyFont="1" applyFill="1" applyBorder="1" applyAlignment="1">
      <alignment horizontal="center"/>
    </xf>
    <xf numFmtId="2" fontId="20" fillId="2" borderId="42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6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opLeftCell="A25" workbookViewId="0">
      <selection activeCell="F36" sqref="F36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488" t="s">
        <v>30</v>
      </c>
      <c r="B1" s="488"/>
      <c r="C1" s="488"/>
      <c r="D1" s="488"/>
      <c r="E1" s="488"/>
      <c r="F1" s="488"/>
      <c r="G1" s="100"/>
    </row>
    <row r="2" spans="1:7" ht="12.75" customHeight="1" x14ac:dyDescent="0.3">
      <c r="A2" s="488"/>
      <c r="B2" s="488"/>
      <c r="C2" s="488"/>
      <c r="D2" s="488"/>
      <c r="E2" s="488"/>
      <c r="F2" s="488"/>
      <c r="G2" s="100"/>
    </row>
    <row r="3" spans="1:7" ht="12.75" customHeight="1" x14ac:dyDescent="0.3">
      <c r="A3" s="488"/>
      <c r="B3" s="488"/>
      <c r="C3" s="488"/>
      <c r="D3" s="488"/>
      <c r="E3" s="488"/>
      <c r="F3" s="488"/>
      <c r="G3" s="100"/>
    </row>
    <row r="4" spans="1:7" ht="12.75" customHeight="1" x14ac:dyDescent="0.3">
      <c r="A4" s="488"/>
      <c r="B4" s="488"/>
      <c r="C4" s="488"/>
      <c r="D4" s="488"/>
      <c r="E4" s="488"/>
      <c r="F4" s="488"/>
      <c r="G4" s="100"/>
    </row>
    <row r="5" spans="1:7" ht="12.75" customHeight="1" x14ac:dyDescent="0.3">
      <c r="A5" s="488"/>
      <c r="B5" s="488"/>
      <c r="C5" s="488"/>
      <c r="D5" s="488"/>
      <c r="E5" s="488"/>
      <c r="F5" s="488"/>
      <c r="G5" s="100"/>
    </row>
    <row r="6" spans="1:7" ht="12.75" customHeight="1" x14ac:dyDescent="0.3">
      <c r="A6" s="488"/>
      <c r="B6" s="488"/>
      <c r="C6" s="488"/>
      <c r="D6" s="488"/>
      <c r="E6" s="488"/>
      <c r="F6" s="488"/>
      <c r="G6" s="100"/>
    </row>
    <row r="7" spans="1:7" ht="12.75" customHeight="1" x14ac:dyDescent="0.3">
      <c r="A7" s="488"/>
      <c r="B7" s="488"/>
      <c r="C7" s="488"/>
      <c r="D7" s="488"/>
      <c r="E7" s="488"/>
      <c r="F7" s="488"/>
      <c r="G7" s="100"/>
    </row>
    <row r="8" spans="1:7" ht="15" customHeight="1" x14ac:dyDescent="0.3">
      <c r="A8" s="487" t="s">
        <v>31</v>
      </c>
      <c r="B8" s="487"/>
      <c r="C8" s="487"/>
      <c r="D8" s="487"/>
      <c r="E8" s="487"/>
      <c r="F8" s="487"/>
      <c r="G8" s="101"/>
    </row>
    <row r="9" spans="1:7" ht="12.75" customHeight="1" x14ac:dyDescent="0.3">
      <c r="A9" s="487"/>
      <c r="B9" s="487"/>
      <c r="C9" s="487"/>
      <c r="D9" s="487"/>
      <c r="E9" s="487"/>
      <c r="F9" s="487"/>
      <c r="G9" s="101"/>
    </row>
    <row r="10" spans="1:7" ht="12.75" customHeight="1" x14ac:dyDescent="0.3">
      <c r="A10" s="487"/>
      <c r="B10" s="487"/>
      <c r="C10" s="487"/>
      <c r="D10" s="487"/>
      <c r="E10" s="487"/>
      <c r="F10" s="487"/>
      <c r="G10" s="101"/>
    </row>
    <row r="11" spans="1:7" ht="12.75" customHeight="1" x14ac:dyDescent="0.3">
      <c r="A11" s="487"/>
      <c r="B11" s="487"/>
      <c r="C11" s="487"/>
      <c r="D11" s="487"/>
      <c r="E11" s="487"/>
      <c r="F11" s="487"/>
      <c r="G11" s="101"/>
    </row>
    <row r="12" spans="1:7" ht="12.75" customHeight="1" x14ac:dyDescent="0.3">
      <c r="A12" s="487"/>
      <c r="B12" s="487"/>
      <c r="C12" s="487"/>
      <c r="D12" s="487"/>
      <c r="E12" s="487"/>
      <c r="F12" s="487"/>
      <c r="G12" s="101"/>
    </row>
    <row r="13" spans="1:7" ht="12.75" customHeight="1" x14ac:dyDescent="0.3">
      <c r="A13" s="487"/>
      <c r="B13" s="487"/>
      <c r="C13" s="487"/>
      <c r="D13" s="487"/>
      <c r="E13" s="487"/>
      <c r="F13" s="487"/>
      <c r="G13" s="101"/>
    </row>
    <row r="14" spans="1:7" ht="12.75" customHeight="1" x14ac:dyDescent="0.3">
      <c r="A14" s="487"/>
      <c r="B14" s="487"/>
      <c r="C14" s="487"/>
      <c r="D14" s="487"/>
      <c r="E14" s="487"/>
      <c r="F14" s="487"/>
      <c r="G14" s="101"/>
    </row>
    <row r="15" spans="1:7" ht="13.5" customHeight="1" x14ac:dyDescent="0.3"/>
    <row r="16" spans="1:7" ht="19.5" customHeight="1" x14ac:dyDescent="0.3">
      <c r="A16" s="483" t="s">
        <v>32</v>
      </c>
      <c r="B16" s="484"/>
      <c r="C16" s="484"/>
      <c r="D16" s="484"/>
      <c r="E16" s="484"/>
      <c r="F16" s="485"/>
    </row>
    <row r="17" spans="1:13" ht="18.75" customHeight="1" x14ac:dyDescent="0.3">
      <c r="A17" s="486" t="s">
        <v>33</v>
      </c>
      <c r="B17" s="486"/>
      <c r="C17" s="486"/>
      <c r="D17" s="486"/>
      <c r="E17" s="486"/>
      <c r="F17" s="486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7" t="s">
        <v>34</v>
      </c>
      <c r="B20" s="102" t="s">
        <v>9</v>
      </c>
    </row>
    <row r="21" spans="1:13" ht="16.5" customHeight="1" x14ac:dyDescent="0.3">
      <c r="A21" s="47" t="s">
        <v>35</v>
      </c>
      <c r="B21" s="102" t="s">
        <v>11</v>
      </c>
    </row>
    <row r="22" spans="1:13" ht="16.5" customHeight="1" x14ac:dyDescent="0.3">
      <c r="A22" s="47" t="s">
        <v>36</v>
      </c>
      <c r="B22" s="102" t="s">
        <v>12</v>
      </c>
    </row>
    <row r="23" spans="1:13" ht="16.5" customHeight="1" x14ac:dyDescent="0.3">
      <c r="A23" s="47" t="s">
        <v>37</v>
      </c>
      <c r="B23" s="102">
        <v>0</v>
      </c>
    </row>
    <row r="24" spans="1:13" ht="16.5" customHeight="1" x14ac:dyDescent="0.3">
      <c r="A24" s="47" t="s">
        <v>38</v>
      </c>
      <c r="B24" s="103">
        <v>0</v>
      </c>
    </row>
    <row r="25" spans="1:13" ht="16.5" customHeight="1" x14ac:dyDescent="0.3">
      <c r="A25" s="47" t="s">
        <v>39</v>
      </c>
      <c r="B25" s="103">
        <v>0</v>
      </c>
    </row>
    <row r="27" spans="1:13" ht="13.5" customHeight="1" x14ac:dyDescent="0.3"/>
    <row r="28" spans="1:13" ht="17.25" customHeight="1" x14ac:dyDescent="0.3">
      <c r="B28" s="49"/>
      <c r="C28" s="50" t="s">
        <v>40</v>
      </c>
      <c r="D28" s="50" t="s">
        <v>41</v>
      </c>
      <c r="E28" s="51"/>
      <c r="F28" s="51"/>
      <c r="G28" s="51"/>
      <c r="H28" s="52"/>
      <c r="I28" s="51"/>
      <c r="J28" s="51"/>
      <c r="K28" s="51"/>
      <c r="L28" s="53"/>
      <c r="M28" s="53"/>
    </row>
    <row r="29" spans="1:13" ht="16.5" customHeight="1" x14ac:dyDescent="0.3">
      <c r="B29" s="54">
        <v>9.4779999999999998</v>
      </c>
      <c r="C29" s="55">
        <v>15.38111</v>
      </c>
      <c r="D29" s="55">
        <v>16.509429999999998</v>
      </c>
      <c r="E29" s="56"/>
      <c r="F29" s="56"/>
      <c r="G29" s="56"/>
      <c r="H29" s="52"/>
      <c r="I29" s="56"/>
      <c r="J29" s="56"/>
      <c r="K29" s="56"/>
      <c r="L29" s="53"/>
      <c r="M29" s="53"/>
    </row>
    <row r="30" spans="1:13" ht="15.75" customHeight="1" x14ac:dyDescent="0.3">
      <c r="B30" s="57"/>
      <c r="C30" s="55">
        <v>15.380750000000001</v>
      </c>
      <c r="D30" s="55">
        <v>16.494440000000001</v>
      </c>
      <c r="E30" s="56"/>
      <c r="F30" s="56"/>
      <c r="G30" s="56"/>
      <c r="H30" s="52"/>
      <c r="I30" s="56"/>
      <c r="J30" s="56"/>
      <c r="K30" s="56"/>
      <c r="L30" s="53"/>
      <c r="M30" s="53"/>
    </row>
    <row r="31" spans="1:13" ht="16.5" customHeight="1" x14ac:dyDescent="0.3">
      <c r="B31" s="57"/>
      <c r="C31" s="58">
        <v>15.35716</v>
      </c>
      <c r="D31" s="58">
        <v>16.48245</v>
      </c>
      <c r="E31" s="56"/>
      <c r="F31" s="56"/>
      <c r="G31" s="56"/>
      <c r="H31" s="52"/>
      <c r="I31" s="56"/>
      <c r="J31" s="56"/>
      <c r="K31" s="56"/>
      <c r="L31" s="53"/>
      <c r="M31" s="53"/>
    </row>
    <row r="32" spans="1:13" ht="16.5" customHeight="1" x14ac:dyDescent="0.3">
      <c r="B32" s="57"/>
      <c r="C32" s="59"/>
      <c r="D32" s="60"/>
      <c r="E32" s="56"/>
      <c r="F32" s="56"/>
      <c r="G32" s="56"/>
      <c r="H32" s="52"/>
      <c r="I32" s="56"/>
      <c r="J32" s="56"/>
      <c r="K32" s="56"/>
      <c r="L32" s="53"/>
      <c r="M32" s="53"/>
    </row>
    <row r="33" spans="1:13" ht="17.25" customHeight="1" x14ac:dyDescent="0.3">
      <c r="B33" s="61">
        <f>AVERAGE(B29:B32)</f>
        <v>9.4779999999999998</v>
      </c>
      <c r="C33" s="61">
        <f>AVERAGE(C29:C32)</f>
        <v>15.373006666666667</v>
      </c>
      <c r="D33" s="61">
        <f>AVERAGE(D29:D32)</f>
        <v>16.495439999999999</v>
      </c>
      <c r="E33" s="62"/>
      <c r="F33" s="62"/>
      <c r="G33" s="62"/>
      <c r="H33" s="52"/>
      <c r="I33" s="62"/>
      <c r="J33" s="62"/>
      <c r="K33" s="62"/>
      <c r="L33" s="53"/>
      <c r="M33" s="53"/>
    </row>
    <row r="34" spans="1:13" ht="16.5" customHeight="1" x14ac:dyDescent="0.3">
      <c r="B34" s="63"/>
      <c r="C34" s="63"/>
      <c r="D34" s="63"/>
      <c r="E34" s="52"/>
      <c r="F34" s="52"/>
      <c r="G34" s="52"/>
      <c r="H34" s="52"/>
      <c r="I34" s="52"/>
      <c r="J34" s="52"/>
      <c r="K34" s="52"/>
      <c r="L34" s="53"/>
      <c r="M34" s="53"/>
    </row>
    <row r="35" spans="1:13" ht="16.5" customHeight="1" x14ac:dyDescent="0.3">
      <c r="B35" s="64" t="s">
        <v>42</v>
      </c>
      <c r="C35" s="65">
        <f>C33-B33</f>
        <v>5.8950066666666672</v>
      </c>
      <c r="D35" s="63"/>
      <c r="E35" s="52"/>
      <c r="F35" s="66"/>
      <c r="G35" s="52"/>
      <c r="H35" s="52"/>
      <c r="I35" s="52"/>
      <c r="J35" s="66"/>
      <c r="K35" s="52"/>
      <c r="L35" s="53"/>
      <c r="M35" s="53"/>
    </row>
    <row r="36" spans="1:13" ht="16.5" customHeight="1" x14ac:dyDescent="0.3">
      <c r="B36" s="63"/>
      <c r="C36" s="67"/>
      <c r="D36" s="63"/>
      <c r="E36" s="52"/>
      <c r="F36" s="66"/>
      <c r="G36" s="52"/>
      <c r="H36" s="52"/>
      <c r="I36" s="52"/>
      <c r="J36" s="66"/>
      <c r="K36" s="52"/>
      <c r="L36" s="53"/>
      <c r="M36" s="53"/>
    </row>
    <row r="37" spans="1:13" ht="16.5" customHeight="1" x14ac:dyDescent="0.3">
      <c r="B37" s="64" t="s">
        <v>43</v>
      </c>
      <c r="C37" s="65">
        <f>D33-B33</f>
        <v>7.0174399999999988</v>
      </c>
      <c r="D37" s="63"/>
      <c r="E37" s="52"/>
      <c r="F37" s="66"/>
      <c r="G37" s="52"/>
      <c r="H37" s="52"/>
      <c r="I37" s="52"/>
      <c r="J37" s="66"/>
      <c r="K37" s="52"/>
      <c r="L37" s="53"/>
      <c r="M37" s="53"/>
    </row>
    <row r="38" spans="1:13" ht="16.5" customHeight="1" x14ac:dyDescent="0.3">
      <c r="B38" s="63"/>
      <c r="C38" s="67"/>
      <c r="D38" s="63"/>
      <c r="E38" s="52"/>
      <c r="F38" s="68"/>
      <c r="G38" s="69"/>
      <c r="H38" s="69"/>
      <c r="I38" s="69"/>
      <c r="J38" s="68"/>
      <c r="K38" s="52"/>
      <c r="L38" s="53"/>
      <c r="M38" s="53"/>
    </row>
    <row r="39" spans="1:13" ht="32.25" customHeight="1" x14ac:dyDescent="0.3">
      <c r="B39" s="70" t="s">
        <v>44</v>
      </c>
      <c r="C39" s="71">
        <f>C37/C35</f>
        <v>1.1904040820988608</v>
      </c>
      <c r="D39" s="63"/>
      <c r="E39" s="72"/>
      <c r="F39" s="73"/>
      <c r="G39" s="69"/>
      <c r="H39" s="69"/>
      <c r="I39" s="74"/>
      <c r="J39" s="73"/>
      <c r="K39" s="52"/>
      <c r="L39" s="53"/>
      <c r="M39" s="53"/>
    </row>
    <row r="40" spans="1:13" ht="14.25" customHeight="1" x14ac:dyDescent="0.3">
      <c r="A40" s="75"/>
      <c r="B40" s="76"/>
      <c r="C40" s="77"/>
      <c r="D40" s="78"/>
      <c r="E40" s="77"/>
      <c r="G40" s="79"/>
      <c r="H40" s="79"/>
      <c r="I40" s="80"/>
      <c r="J40" s="81"/>
    </row>
    <row r="41" spans="1:13" ht="16.5" customHeight="1" x14ac:dyDescent="0.3">
      <c r="A41" s="48"/>
      <c r="B41" s="82" t="s">
        <v>25</v>
      </c>
      <c r="C41" s="82"/>
      <c r="D41" s="83" t="s">
        <v>26</v>
      </c>
      <c r="E41" s="84"/>
      <c r="F41" s="83" t="s">
        <v>27</v>
      </c>
      <c r="G41" s="79"/>
      <c r="H41" s="79"/>
      <c r="I41" s="80"/>
      <c r="J41" s="81"/>
    </row>
    <row r="42" spans="1:13" ht="59.25" customHeight="1" x14ac:dyDescent="0.3">
      <c r="A42" s="85" t="s">
        <v>28</v>
      </c>
      <c r="B42" s="86"/>
      <c r="C42" s="87"/>
      <c r="D42" s="86"/>
      <c r="E42" s="88"/>
      <c r="F42" s="89"/>
      <c r="G42" s="79"/>
      <c r="H42" s="79"/>
      <c r="I42" s="80"/>
      <c r="J42" s="81"/>
    </row>
    <row r="43" spans="1:13" ht="59.25" customHeight="1" x14ac:dyDescent="0.3">
      <c r="A43" s="85" t="s">
        <v>29</v>
      </c>
      <c r="B43" s="90"/>
      <c r="C43" s="91"/>
      <c r="D43" s="90"/>
      <c r="E43" s="88"/>
      <c r="F43" s="92"/>
      <c r="G43" s="93"/>
      <c r="H43" s="93"/>
      <c r="I43" s="94"/>
    </row>
    <row r="44" spans="1:13" ht="13.5" customHeight="1" x14ac:dyDescent="0.3">
      <c r="A44" s="93"/>
      <c r="B44" s="93"/>
      <c r="C44" s="93"/>
      <c r="D44" s="94"/>
      <c r="F44" s="93"/>
      <c r="G44" s="93"/>
      <c r="H44" s="93"/>
      <c r="I44" s="94"/>
    </row>
    <row r="45" spans="1:13" ht="13.5" customHeight="1" x14ac:dyDescent="0.3">
      <c r="A45" s="93"/>
      <c r="B45" s="93"/>
      <c r="C45" s="93"/>
      <c r="D45" s="94"/>
      <c r="F45" s="93"/>
      <c r="G45" s="93"/>
      <c r="H45" s="93"/>
      <c r="I45" s="94"/>
    </row>
    <row r="47" spans="1:13" ht="13.5" customHeight="1" x14ac:dyDescent="0.3">
      <c r="A47" s="95"/>
      <c r="B47" s="95"/>
      <c r="C47" s="95"/>
      <c r="F47" s="95"/>
      <c r="G47" s="95"/>
      <c r="H47" s="95"/>
    </row>
    <row r="48" spans="1:13" ht="13.5" customHeight="1" x14ac:dyDescent="0.3">
      <c r="A48" s="96"/>
      <c r="B48" s="96"/>
      <c r="C48" s="96"/>
      <c r="F48" s="96"/>
      <c r="G48" s="96"/>
      <c r="H48" s="96"/>
    </row>
    <row r="49" spans="1:8" x14ac:dyDescent="0.3">
      <c r="B49" s="97"/>
      <c r="C49" s="97"/>
      <c r="G49" s="97"/>
      <c r="H49" s="97"/>
    </row>
    <row r="50" spans="1:8" x14ac:dyDescent="0.3">
      <c r="A50" s="98"/>
      <c r="F50" s="98"/>
    </row>
    <row r="51" spans="1:8" x14ac:dyDescent="0.3">
      <c r="C51" s="99"/>
    </row>
    <row r="52" spans="1:8" x14ac:dyDescent="0.3">
      <c r="C52" s="99"/>
    </row>
    <row r="57" spans="1:8" ht="13.5" customHeight="1" x14ac:dyDescent="0.3">
      <c r="C57" s="93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view="pageBreakPreview" topLeftCell="A43" zoomScale="70" zoomScaleSheetLayoutView="70" workbookViewId="0">
      <selection activeCell="D18" sqref="D18"/>
    </sheetView>
  </sheetViews>
  <sheetFormatPr defaultRowHeight="13.5" x14ac:dyDescent="0.25"/>
  <cols>
    <col min="1" max="1" width="27.5703125" style="3" customWidth="1"/>
    <col min="2" max="2" width="20.425781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 x14ac:dyDescent="0.3">
      <c r="A1" s="489" t="s">
        <v>0</v>
      </c>
      <c r="B1" s="489"/>
      <c r="C1" s="489"/>
      <c r="D1" s="489"/>
      <c r="E1" s="489"/>
    </row>
    <row r="2" spans="1:5" ht="16.5" customHeight="1" x14ac:dyDescent="0.3">
      <c r="A2" s="4" t="s">
        <v>1</v>
      </c>
      <c r="B2" s="5" t="s">
        <v>2</v>
      </c>
    </row>
    <row r="3" spans="1:5" ht="16.5" customHeight="1" x14ac:dyDescent="0.3">
      <c r="A3" s="6" t="s">
        <v>3</v>
      </c>
      <c r="B3" s="7" t="s">
        <v>5</v>
      </c>
      <c r="D3" s="8"/>
      <c r="E3" s="9"/>
    </row>
    <row r="4" spans="1:5" ht="16.5" customHeight="1" x14ac:dyDescent="0.3">
      <c r="A4" s="10" t="s">
        <v>4</v>
      </c>
      <c r="B4" s="7" t="s">
        <v>119</v>
      </c>
      <c r="C4" s="9"/>
      <c r="D4" s="9"/>
      <c r="E4" s="9"/>
    </row>
    <row r="5" spans="1:5" ht="16.5" customHeight="1" x14ac:dyDescent="0.3">
      <c r="A5" s="10" t="s">
        <v>6</v>
      </c>
      <c r="B5" s="11">
        <v>99.4</v>
      </c>
      <c r="C5" s="9"/>
      <c r="D5" s="9"/>
      <c r="E5" s="9"/>
    </row>
    <row r="6" spans="1:5" ht="16.5" customHeight="1" x14ac:dyDescent="0.3">
      <c r="A6" s="6" t="s">
        <v>8</v>
      </c>
      <c r="B6" s="11">
        <v>31.26</v>
      </c>
      <c r="C6" s="9"/>
      <c r="D6" s="9"/>
      <c r="E6" s="9"/>
    </row>
    <row r="7" spans="1:5" ht="16.5" customHeight="1" x14ac:dyDescent="0.3">
      <c r="A7" s="6" t="s">
        <v>10</v>
      </c>
      <c r="B7" s="12">
        <f>B6/100*5/100</f>
        <v>1.5629999999999998E-2</v>
      </c>
      <c r="C7" s="9"/>
      <c r="D7" s="9"/>
      <c r="E7" s="9"/>
    </row>
    <row r="8" spans="1:5" ht="15.75" customHeight="1" x14ac:dyDescent="0.25">
      <c r="A8" s="9"/>
      <c r="B8" s="9"/>
      <c r="C8" s="9"/>
      <c r="D8" s="9"/>
      <c r="E8" s="9"/>
    </row>
    <row r="9" spans="1:5" ht="16.5" customHeight="1" x14ac:dyDescent="0.3">
      <c r="A9" s="13" t="s">
        <v>13</v>
      </c>
      <c r="B9" s="14" t="s">
        <v>14</v>
      </c>
      <c r="C9" s="13" t="s">
        <v>15</v>
      </c>
      <c r="D9" s="13" t="s">
        <v>16</v>
      </c>
      <c r="E9" s="15" t="s">
        <v>17</v>
      </c>
    </row>
    <row r="10" spans="1:5" ht="16.5" customHeight="1" x14ac:dyDescent="0.3">
      <c r="A10" s="16">
        <v>1</v>
      </c>
      <c r="B10" s="17">
        <v>1354845</v>
      </c>
      <c r="C10" s="17">
        <v>6080.5</v>
      </c>
      <c r="D10" s="18">
        <v>1.1000000000000001</v>
      </c>
      <c r="E10" s="19">
        <v>3.9</v>
      </c>
    </row>
    <row r="11" spans="1:5" ht="16.5" customHeight="1" x14ac:dyDescent="0.3">
      <c r="A11" s="16">
        <v>2</v>
      </c>
      <c r="B11" s="17">
        <v>1355404</v>
      </c>
      <c r="C11" s="17">
        <v>6117.1</v>
      </c>
      <c r="D11" s="18">
        <v>1.2</v>
      </c>
      <c r="E11" s="18">
        <v>3.9</v>
      </c>
    </row>
    <row r="12" spans="1:5" ht="16.5" customHeight="1" x14ac:dyDescent="0.3">
      <c r="A12" s="16">
        <v>3</v>
      </c>
      <c r="B12" s="17">
        <v>1354025</v>
      </c>
      <c r="C12" s="17">
        <v>6131.5</v>
      </c>
      <c r="D12" s="18">
        <v>1.1000000000000001</v>
      </c>
      <c r="E12" s="18">
        <v>3.9</v>
      </c>
    </row>
    <row r="13" spans="1:5" ht="16.5" customHeight="1" x14ac:dyDescent="0.3">
      <c r="A13" s="16">
        <v>4</v>
      </c>
      <c r="B13" s="17">
        <v>1358152</v>
      </c>
      <c r="C13" s="17">
        <v>6056.2</v>
      </c>
      <c r="D13" s="18">
        <v>1.1000000000000001</v>
      </c>
      <c r="E13" s="18">
        <v>3.9</v>
      </c>
    </row>
    <row r="14" spans="1:5" ht="16.5" customHeight="1" x14ac:dyDescent="0.3">
      <c r="A14" s="16">
        <v>5</v>
      </c>
      <c r="B14" s="17">
        <v>1354124</v>
      </c>
      <c r="C14" s="17">
        <v>6114.3</v>
      </c>
      <c r="D14" s="18">
        <v>1.2</v>
      </c>
      <c r="E14" s="18">
        <v>3.9</v>
      </c>
    </row>
    <row r="15" spans="1:5" ht="16.5" customHeight="1" x14ac:dyDescent="0.3">
      <c r="A15" s="16">
        <v>6</v>
      </c>
      <c r="B15" s="20">
        <v>1356088</v>
      </c>
      <c r="C15" s="20">
        <v>6121.5</v>
      </c>
      <c r="D15" s="21">
        <v>1.1000000000000001</v>
      </c>
      <c r="E15" s="21">
        <v>3.9</v>
      </c>
    </row>
    <row r="16" spans="1:5" ht="16.5" customHeight="1" x14ac:dyDescent="0.3">
      <c r="A16" s="22" t="s">
        <v>18</v>
      </c>
      <c r="B16" s="23">
        <f>AVERAGE(B10:B15)</f>
        <v>1355439.6666666667</v>
      </c>
      <c r="C16" s="24">
        <f>AVERAGE(C10:C15)</f>
        <v>6103.5166666666664</v>
      </c>
      <c r="D16" s="25">
        <f>AVERAGE(D10:D15)</f>
        <v>1.1333333333333335</v>
      </c>
      <c r="E16" s="25">
        <f>AVERAGE(E10:E15)</f>
        <v>3.9</v>
      </c>
    </row>
    <row r="17" spans="1:6" ht="16.5" customHeight="1" x14ac:dyDescent="0.3">
      <c r="A17" s="26" t="s">
        <v>19</v>
      </c>
      <c r="B17" s="27">
        <f>(STDEV(B10:B15)/B16)</f>
        <v>1.1364620538237573E-3</v>
      </c>
      <c r="C17" s="28"/>
      <c r="D17" s="28"/>
      <c r="E17" s="29"/>
      <c r="F17" s="2"/>
    </row>
    <row r="18" spans="1:6" s="2" customFormat="1" ht="16.5" customHeight="1" x14ac:dyDescent="0.3">
      <c r="A18" s="30" t="s">
        <v>20</v>
      </c>
      <c r="B18" s="31">
        <f>COUNT(B10:B15)</f>
        <v>6</v>
      </c>
      <c r="C18" s="32"/>
      <c r="D18" s="33"/>
      <c r="E18" s="34"/>
    </row>
    <row r="19" spans="1:6" s="2" customFormat="1" ht="15.75" customHeight="1" x14ac:dyDescent="0.25">
      <c r="A19" s="9"/>
      <c r="B19" s="9"/>
      <c r="C19" s="9"/>
      <c r="D19" s="9"/>
      <c r="E19" s="35"/>
    </row>
    <row r="20" spans="1:6" s="2" customFormat="1" ht="16.5" customHeight="1" x14ac:dyDescent="0.3">
      <c r="A20" s="10" t="s">
        <v>21</v>
      </c>
      <c r="B20" s="36" t="s">
        <v>22</v>
      </c>
      <c r="C20" s="37"/>
      <c r="D20" s="37"/>
      <c r="E20" s="38"/>
    </row>
    <row r="21" spans="1:6" ht="16.5" customHeight="1" x14ac:dyDescent="0.3">
      <c r="A21" s="10"/>
      <c r="B21" s="36" t="s">
        <v>23</v>
      </c>
      <c r="C21" s="37"/>
      <c r="D21" s="37"/>
      <c r="E21" s="38"/>
      <c r="F21" s="2"/>
    </row>
    <row r="22" spans="1:6" ht="16.5" customHeight="1" x14ac:dyDescent="0.3">
      <c r="A22" s="10"/>
      <c r="B22" s="39" t="s">
        <v>24</v>
      </c>
      <c r="C22" s="37"/>
      <c r="D22" s="37"/>
      <c r="E22" s="37"/>
    </row>
    <row r="23" spans="1:6" ht="15.75" customHeight="1" x14ac:dyDescent="0.25">
      <c r="A23" s="9"/>
      <c r="B23" s="9"/>
      <c r="C23" s="9"/>
      <c r="D23" s="9"/>
      <c r="E23" s="9"/>
    </row>
    <row r="24" spans="1:6" ht="16.5" customHeight="1" x14ac:dyDescent="0.3">
      <c r="A24" s="4" t="s">
        <v>1</v>
      </c>
      <c r="B24" s="5" t="s">
        <v>2</v>
      </c>
    </row>
    <row r="25" spans="1:6" ht="16.5" customHeight="1" x14ac:dyDescent="0.3">
      <c r="A25" s="10" t="s">
        <v>4</v>
      </c>
      <c r="B25" s="7" t="s">
        <v>114</v>
      </c>
      <c r="C25" s="9"/>
      <c r="D25" s="9"/>
      <c r="E25" s="9"/>
    </row>
    <row r="26" spans="1:6" ht="16.5" customHeight="1" x14ac:dyDescent="0.3">
      <c r="A26" s="10" t="s">
        <v>6</v>
      </c>
      <c r="B26" s="11">
        <v>100.5</v>
      </c>
      <c r="C26" s="9"/>
      <c r="D26" s="9"/>
      <c r="E26" s="9"/>
    </row>
    <row r="27" spans="1:6" ht="16.5" customHeight="1" x14ac:dyDescent="0.3">
      <c r="A27" s="6" t="s">
        <v>8</v>
      </c>
      <c r="B27" s="11">
        <v>15.65</v>
      </c>
      <c r="C27" s="9"/>
      <c r="D27" s="9"/>
      <c r="E27" s="9"/>
    </row>
    <row r="28" spans="1:6" ht="16.5" customHeight="1" x14ac:dyDescent="0.3">
      <c r="A28" s="6" t="s">
        <v>10</v>
      </c>
      <c r="B28" s="12">
        <f>B27/50</f>
        <v>0.313</v>
      </c>
      <c r="C28" s="9"/>
      <c r="D28" s="9"/>
      <c r="E28" s="9"/>
    </row>
    <row r="29" spans="1:6" ht="15.75" customHeight="1" x14ac:dyDescent="0.25">
      <c r="A29" s="9"/>
      <c r="B29" s="9"/>
      <c r="C29" s="9"/>
      <c r="D29" s="9"/>
      <c r="E29" s="9"/>
    </row>
    <row r="30" spans="1:6" ht="16.5" customHeight="1" x14ac:dyDescent="0.3">
      <c r="A30" s="13" t="s">
        <v>13</v>
      </c>
      <c r="B30" s="14" t="s">
        <v>14</v>
      </c>
      <c r="C30" s="13" t="s">
        <v>15</v>
      </c>
      <c r="D30" s="13" t="s">
        <v>16</v>
      </c>
      <c r="E30" s="15" t="s">
        <v>17</v>
      </c>
    </row>
    <row r="31" spans="1:6" ht="16.5" customHeight="1" x14ac:dyDescent="0.3">
      <c r="A31" s="16">
        <v>1</v>
      </c>
      <c r="B31" s="17">
        <v>537320</v>
      </c>
      <c r="C31" s="17">
        <v>5503.4</v>
      </c>
      <c r="D31" s="18">
        <v>1.7</v>
      </c>
      <c r="E31" s="18">
        <v>7.1</v>
      </c>
    </row>
    <row r="32" spans="1:6" ht="16.5" customHeight="1" x14ac:dyDescent="0.3">
      <c r="A32" s="16">
        <v>2</v>
      </c>
      <c r="B32" s="17">
        <v>539618</v>
      </c>
      <c r="C32" s="17">
        <v>5333.8</v>
      </c>
      <c r="D32" s="18">
        <v>1.7</v>
      </c>
      <c r="E32" s="18">
        <v>7.1</v>
      </c>
    </row>
    <row r="33" spans="1:9" ht="16.5" customHeight="1" x14ac:dyDescent="0.3">
      <c r="A33" s="16">
        <v>3</v>
      </c>
      <c r="B33" s="17">
        <v>539761</v>
      </c>
      <c r="C33" s="17">
        <v>5448.5</v>
      </c>
      <c r="D33" s="18">
        <v>1.7</v>
      </c>
      <c r="E33" s="18">
        <v>7.1</v>
      </c>
    </row>
    <row r="34" spans="1:9" ht="16.5" customHeight="1" x14ac:dyDescent="0.3">
      <c r="A34" s="16">
        <v>4</v>
      </c>
      <c r="B34" s="17">
        <v>542587</v>
      </c>
      <c r="C34" s="17">
        <v>5461.5</v>
      </c>
      <c r="D34" s="18">
        <v>1.7</v>
      </c>
      <c r="E34" s="18">
        <v>7.2</v>
      </c>
    </row>
    <row r="35" spans="1:9" ht="16.5" customHeight="1" x14ac:dyDescent="0.3">
      <c r="A35" s="16">
        <v>5</v>
      </c>
      <c r="B35" s="20">
        <v>540937</v>
      </c>
      <c r="C35" s="20">
        <v>5469.3</v>
      </c>
      <c r="D35" s="21">
        <v>1.7</v>
      </c>
      <c r="E35" s="21">
        <v>7.2</v>
      </c>
    </row>
    <row r="36" spans="1:9" ht="16.5" customHeight="1" x14ac:dyDescent="0.3">
      <c r="A36" s="16">
        <v>6</v>
      </c>
      <c r="B36" s="20">
        <v>535556</v>
      </c>
      <c r="C36" s="20">
        <v>5400</v>
      </c>
      <c r="D36" s="21">
        <v>1.6</v>
      </c>
      <c r="E36" s="21">
        <v>7.1</v>
      </c>
    </row>
    <row r="37" spans="1:9" ht="16.5" customHeight="1" x14ac:dyDescent="0.3">
      <c r="A37" s="22" t="s">
        <v>18</v>
      </c>
      <c r="B37" s="23">
        <f>AVERAGE(B31:B36)</f>
        <v>539296.5</v>
      </c>
      <c r="C37" s="24">
        <f>AVERAGE(C31:C36)</f>
        <v>5436.083333333333</v>
      </c>
      <c r="D37" s="25">
        <f>AVERAGE(D31:D36)</f>
        <v>1.6833333333333333</v>
      </c>
      <c r="E37" s="25">
        <f>AVERAGE(E31:E36)</f>
        <v>7.1333333333333329</v>
      </c>
    </row>
    <row r="38" spans="1:9" ht="16.5" customHeight="1" x14ac:dyDescent="0.3">
      <c r="A38" s="26" t="s">
        <v>19</v>
      </c>
      <c r="B38" s="27">
        <f>(STDEV(B31:B36)/B37)</f>
        <v>4.6715506744706703E-3</v>
      </c>
      <c r="C38" s="28"/>
      <c r="D38" s="28"/>
      <c r="E38" s="29"/>
      <c r="F38" s="2"/>
    </row>
    <row r="39" spans="1:9" s="2" customFormat="1" ht="16.5" customHeight="1" x14ac:dyDescent="0.3">
      <c r="A39" s="30" t="s">
        <v>20</v>
      </c>
      <c r="B39" s="31">
        <f>COUNT(B31:B36)</f>
        <v>6</v>
      </c>
      <c r="C39" s="32"/>
      <c r="D39" s="33"/>
      <c r="E39" s="34"/>
    </row>
    <row r="40" spans="1:9" s="2" customFormat="1" ht="15.75" customHeight="1" x14ac:dyDescent="0.25">
      <c r="A40" s="9"/>
      <c r="B40" s="9"/>
      <c r="C40" s="9"/>
      <c r="D40" s="9"/>
      <c r="E40" s="35"/>
    </row>
    <row r="41" spans="1:9" s="2" customFormat="1" ht="16.5" customHeight="1" x14ac:dyDescent="0.3">
      <c r="A41" s="10" t="s">
        <v>21</v>
      </c>
      <c r="B41" s="36" t="s">
        <v>22</v>
      </c>
      <c r="C41" s="37"/>
      <c r="D41" s="37"/>
      <c r="E41" s="38"/>
    </row>
    <row r="42" spans="1:9" ht="16.5" customHeight="1" x14ac:dyDescent="0.3">
      <c r="A42" s="10"/>
      <c r="B42" s="36" t="s">
        <v>23</v>
      </c>
      <c r="C42" s="37"/>
      <c r="D42" s="37"/>
      <c r="E42" s="38"/>
      <c r="F42" s="2"/>
    </row>
    <row r="43" spans="1:9" ht="16.5" customHeight="1" x14ac:dyDescent="0.3">
      <c r="A43" s="10"/>
      <c r="B43" s="39" t="s">
        <v>24</v>
      </c>
      <c r="C43" s="37"/>
      <c r="D43" s="38"/>
      <c r="E43" s="37"/>
    </row>
    <row r="44" spans="1:9" ht="14.25" customHeight="1" thickBot="1" x14ac:dyDescent="0.3">
      <c r="A44" s="75"/>
      <c r="B44" s="76"/>
      <c r="C44" s="77"/>
      <c r="D44" s="78"/>
      <c r="E44" s="77"/>
      <c r="F44" s="40"/>
      <c r="G44" s="40"/>
    </row>
    <row r="45" spans="1:9" s="81" customFormat="1" ht="16.5" customHeight="1" x14ac:dyDescent="0.3">
      <c r="A45" s="4" t="s">
        <v>1</v>
      </c>
      <c r="B45" s="5" t="s">
        <v>2</v>
      </c>
      <c r="C45" s="77"/>
      <c r="D45" s="77"/>
      <c r="E45" s="77"/>
      <c r="F45" s="77"/>
      <c r="G45" s="77"/>
      <c r="H45" s="77"/>
      <c r="I45" s="77"/>
    </row>
    <row r="46" spans="1:9" s="81" customFormat="1" ht="16.5" customHeight="1" x14ac:dyDescent="0.3">
      <c r="A46" s="91" t="s">
        <v>4</v>
      </c>
      <c r="B46" s="7" t="s">
        <v>112</v>
      </c>
      <c r="C46" s="88"/>
      <c r="D46" s="88"/>
      <c r="E46" s="88"/>
      <c r="F46" s="77"/>
      <c r="G46" s="77"/>
      <c r="H46" s="77"/>
      <c r="I46" s="77"/>
    </row>
    <row r="47" spans="1:9" s="81" customFormat="1" ht="16.5" customHeight="1" x14ac:dyDescent="0.3">
      <c r="A47" s="91" t="s">
        <v>6</v>
      </c>
      <c r="B47" s="11">
        <v>94.6</v>
      </c>
      <c r="C47" s="88"/>
      <c r="D47" s="88"/>
      <c r="E47" s="88"/>
      <c r="F47" s="77"/>
      <c r="G47" s="77"/>
      <c r="H47" s="77"/>
      <c r="I47" s="77"/>
    </row>
    <row r="48" spans="1:9" s="81" customFormat="1" ht="16.5" customHeight="1" x14ac:dyDescent="0.3">
      <c r="A48" s="7" t="s">
        <v>8</v>
      </c>
      <c r="B48" s="11">
        <v>12.39</v>
      </c>
      <c r="C48" s="88"/>
      <c r="D48" s="88"/>
      <c r="E48" s="88"/>
      <c r="F48" s="77"/>
      <c r="G48" s="77"/>
      <c r="H48" s="77"/>
      <c r="I48" s="77"/>
    </row>
    <row r="49" spans="1:10" s="81" customFormat="1" ht="16.5" customHeight="1" x14ac:dyDescent="0.3">
      <c r="A49" s="7" t="s">
        <v>10</v>
      </c>
      <c r="B49" s="12">
        <f>B48/50*3/50</f>
        <v>1.4868000000000001E-2</v>
      </c>
      <c r="C49" s="88"/>
      <c r="D49" s="88"/>
      <c r="E49" s="88"/>
      <c r="F49" s="77"/>
      <c r="G49" s="77"/>
      <c r="H49" s="77"/>
      <c r="I49" s="77"/>
    </row>
    <row r="50" spans="1:10" s="81" customFormat="1" ht="15.75" customHeight="1" x14ac:dyDescent="0.25">
      <c r="A50" s="88"/>
      <c r="B50" s="88"/>
      <c r="C50" s="88"/>
      <c r="D50" s="88"/>
      <c r="E50" s="88"/>
      <c r="F50" s="77"/>
      <c r="G50" s="77"/>
      <c r="H50" s="77"/>
      <c r="I50" s="77"/>
    </row>
    <row r="51" spans="1:10" s="81" customFormat="1" ht="16.5" customHeight="1" x14ac:dyDescent="0.3">
      <c r="A51" s="15" t="s">
        <v>13</v>
      </c>
      <c r="B51" s="14" t="s">
        <v>14</v>
      </c>
      <c r="C51" s="15" t="s">
        <v>15</v>
      </c>
      <c r="D51" s="15" t="s">
        <v>16</v>
      </c>
      <c r="E51" s="15" t="s">
        <v>17</v>
      </c>
      <c r="F51" s="15" t="s">
        <v>116</v>
      </c>
      <c r="G51" s="77"/>
      <c r="H51" s="77"/>
      <c r="I51" s="77"/>
      <c r="J51" s="77"/>
    </row>
    <row r="52" spans="1:10" s="81" customFormat="1" ht="16.5" customHeight="1" x14ac:dyDescent="0.3">
      <c r="A52" s="16">
        <v>1</v>
      </c>
      <c r="B52" s="17">
        <v>634660</v>
      </c>
      <c r="C52" s="17">
        <v>7663.9</v>
      </c>
      <c r="D52" s="18">
        <v>1.2</v>
      </c>
      <c r="E52" s="18">
        <v>20</v>
      </c>
      <c r="F52" s="19">
        <v>20</v>
      </c>
      <c r="G52" s="77"/>
      <c r="H52" s="77"/>
      <c r="I52" s="77"/>
      <c r="J52" s="77"/>
    </row>
    <row r="53" spans="1:10" s="81" customFormat="1" ht="16.5" customHeight="1" x14ac:dyDescent="0.3">
      <c r="A53" s="16">
        <v>2</v>
      </c>
      <c r="B53" s="17">
        <v>630210</v>
      </c>
      <c r="C53" s="17">
        <v>7352.2</v>
      </c>
      <c r="D53" s="18">
        <v>1.1000000000000001</v>
      </c>
      <c r="E53" s="18">
        <v>20</v>
      </c>
      <c r="F53" s="18">
        <v>19.7</v>
      </c>
      <c r="G53" s="77"/>
      <c r="H53" s="77"/>
      <c r="I53" s="77"/>
      <c r="J53" s="77"/>
    </row>
    <row r="54" spans="1:10" s="81" customFormat="1" ht="16.5" customHeight="1" x14ac:dyDescent="0.3">
      <c r="A54" s="16">
        <v>3</v>
      </c>
      <c r="B54" s="17">
        <v>662440</v>
      </c>
      <c r="C54" s="17">
        <v>7350.8</v>
      </c>
      <c r="D54" s="18">
        <v>1.2</v>
      </c>
      <c r="E54" s="18">
        <v>20.3</v>
      </c>
      <c r="F54" s="18">
        <v>19.7</v>
      </c>
      <c r="G54" s="77"/>
      <c r="H54" s="77"/>
      <c r="I54" s="77"/>
      <c r="J54" s="77"/>
    </row>
    <row r="55" spans="1:10" s="81" customFormat="1" ht="16.5" customHeight="1" x14ac:dyDescent="0.3">
      <c r="A55" s="16">
        <v>4</v>
      </c>
      <c r="B55" s="20">
        <v>636392</v>
      </c>
      <c r="C55" s="17">
        <v>7549.9</v>
      </c>
      <c r="D55" s="18">
        <v>1.1000000000000001</v>
      </c>
      <c r="E55" s="18">
        <v>19.899999999999999</v>
      </c>
      <c r="F55" s="18">
        <v>19.899999999999999</v>
      </c>
      <c r="G55" s="77"/>
      <c r="H55" s="77"/>
      <c r="I55" s="77"/>
      <c r="J55" s="77"/>
    </row>
    <row r="56" spans="1:10" s="81" customFormat="1" ht="16.5" customHeight="1" x14ac:dyDescent="0.3">
      <c r="A56" s="16">
        <v>5</v>
      </c>
      <c r="B56" s="17">
        <v>644636</v>
      </c>
      <c r="C56" s="17">
        <v>7547.2</v>
      </c>
      <c r="D56" s="18">
        <v>1.1000000000000001</v>
      </c>
      <c r="E56" s="18">
        <v>20.399999999999999</v>
      </c>
      <c r="F56" s="18">
        <v>19.899999999999999</v>
      </c>
      <c r="G56" s="77"/>
      <c r="H56" s="77"/>
      <c r="I56" s="77"/>
      <c r="J56" s="77"/>
    </row>
    <row r="57" spans="1:10" s="81" customFormat="1" ht="16.5" customHeight="1" x14ac:dyDescent="0.3">
      <c r="A57" s="16">
        <v>6</v>
      </c>
      <c r="B57" s="20">
        <v>636660</v>
      </c>
      <c r="C57" s="20">
        <v>7451.3</v>
      </c>
      <c r="D57" s="21">
        <v>1.1000000000000001</v>
      </c>
      <c r="E57" s="21">
        <v>20</v>
      </c>
      <c r="F57" s="21">
        <v>19.7</v>
      </c>
      <c r="G57" s="77"/>
      <c r="H57" s="77"/>
      <c r="I57" s="77"/>
      <c r="J57" s="77"/>
    </row>
    <row r="58" spans="1:10" s="81" customFormat="1" ht="16.5" customHeight="1" x14ac:dyDescent="0.3">
      <c r="A58" s="22" t="s">
        <v>18</v>
      </c>
      <c r="B58" s="23">
        <f>AVERAGE(B52:B57)</f>
        <v>640833</v>
      </c>
      <c r="C58" s="24">
        <f>AVERAGE(C52:C57)</f>
        <v>7485.8833333333323</v>
      </c>
      <c r="D58" s="25">
        <f>AVERAGE(D52:D57)</f>
        <v>1.1333333333333331</v>
      </c>
      <c r="E58" s="25">
        <f>AVERAGE(E52:E57)</f>
        <v>20.099999999999998</v>
      </c>
      <c r="F58" s="25">
        <f>AVERAGE(F52:F57)</f>
        <v>19.81666666666667</v>
      </c>
      <c r="G58" s="77"/>
      <c r="H58" s="77"/>
      <c r="I58" s="77"/>
      <c r="J58" s="77"/>
    </row>
    <row r="59" spans="1:10" s="81" customFormat="1" ht="16.5" customHeight="1" x14ac:dyDescent="0.3">
      <c r="A59" s="26" t="s">
        <v>19</v>
      </c>
      <c r="B59" s="27">
        <f>(STDEV(B52:B57)/B58)</f>
        <v>1.8055856117455058E-2</v>
      </c>
      <c r="C59" s="28"/>
      <c r="D59" s="28"/>
      <c r="E59" s="28"/>
      <c r="F59" s="29"/>
      <c r="G59" s="77"/>
      <c r="H59" s="77"/>
      <c r="I59" s="77"/>
      <c r="J59" s="77"/>
    </row>
    <row r="60" spans="1:10" s="77" customFormat="1" ht="16.5" customHeight="1" x14ac:dyDescent="0.3">
      <c r="A60" s="30" t="s">
        <v>20</v>
      </c>
      <c r="B60" s="31">
        <f>COUNT(B52:B57)</f>
        <v>6</v>
      </c>
      <c r="C60" s="32"/>
      <c r="D60" s="89"/>
      <c r="E60" s="89"/>
      <c r="F60" s="34"/>
    </row>
    <row r="61" spans="1:10" s="77" customFormat="1" ht="15.75" customHeight="1" x14ac:dyDescent="0.25">
      <c r="A61" s="88"/>
      <c r="B61" s="88"/>
      <c r="C61" s="88"/>
      <c r="D61" s="88"/>
      <c r="E61" s="88"/>
    </row>
    <row r="62" spans="1:10" s="77" customFormat="1" ht="16.5" customHeight="1" x14ac:dyDescent="0.3">
      <c r="A62" s="91" t="s">
        <v>21</v>
      </c>
      <c r="B62" s="39" t="s">
        <v>22</v>
      </c>
      <c r="C62" s="102"/>
      <c r="D62" s="102"/>
      <c r="E62" s="102"/>
    </row>
    <row r="63" spans="1:10" s="81" customFormat="1" ht="16.5" customHeight="1" x14ac:dyDescent="0.3">
      <c r="A63" s="91"/>
      <c r="B63" s="39" t="s">
        <v>23</v>
      </c>
      <c r="C63" s="102"/>
      <c r="D63" s="102"/>
      <c r="E63" s="102"/>
      <c r="F63" s="77"/>
      <c r="G63" s="77"/>
      <c r="H63" s="77"/>
      <c r="I63" s="77"/>
    </row>
    <row r="64" spans="1:10" s="81" customFormat="1" ht="16.5" customHeight="1" thickBot="1" x14ac:dyDescent="0.35">
      <c r="A64" s="91"/>
      <c r="B64" s="39" t="s">
        <v>24</v>
      </c>
      <c r="C64" s="102"/>
      <c r="D64" s="102"/>
      <c r="E64" s="102"/>
      <c r="F64" s="77"/>
      <c r="G64" s="77"/>
      <c r="H64" s="77"/>
      <c r="I64" s="77"/>
    </row>
    <row r="65" spans="1:7" ht="15" customHeight="1" x14ac:dyDescent="0.3">
      <c r="A65" s="77"/>
      <c r="B65" s="490" t="s">
        <v>25</v>
      </c>
      <c r="C65" s="490"/>
      <c r="D65" s="77"/>
      <c r="E65" s="41" t="s">
        <v>26</v>
      </c>
      <c r="F65" s="42"/>
      <c r="G65" s="41" t="s">
        <v>27</v>
      </c>
    </row>
    <row r="66" spans="1:7" ht="15" customHeight="1" x14ac:dyDescent="0.3">
      <c r="A66" s="43" t="s">
        <v>28</v>
      </c>
      <c r="B66" s="44"/>
      <c r="C66" s="44" t="s">
        <v>117</v>
      </c>
      <c r="D66" s="77"/>
      <c r="E66" s="44" t="s">
        <v>118</v>
      </c>
      <c r="F66" s="2"/>
      <c r="G66" s="44"/>
    </row>
    <row r="67" spans="1:7" ht="15" customHeight="1" x14ac:dyDescent="0.3">
      <c r="A67" s="43" t="s">
        <v>29</v>
      </c>
      <c r="B67" s="45"/>
      <c r="C67" s="45"/>
      <c r="D67" s="77"/>
      <c r="E67" s="45"/>
      <c r="F67" s="2"/>
      <c r="G67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65:C65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2" zoomScale="55" zoomScaleNormal="75" workbookViewId="0">
      <selection activeCell="F74" sqref="F74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512" t="s">
        <v>30</v>
      </c>
      <c r="B1" s="512"/>
      <c r="C1" s="512"/>
      <c r="D1" s="512"/>
      <c r="E1" s="512"/>
      <c r="F1" s="512"/>
      <c r="G1" s="512"/>
      <c r="H1" s="512"/>
    </row>
    <row r="2" spans="1:8" x14ac:dyDescent="0.25">
      <c r="A2" s="512"/>
      <c r="B2" s="512"/>
      <c r="C2" s="512"/>
      <c r="D2" s="512"/>
      <c r="E2" s="512"/>
      <c r="F2" s="512"/>
      <c r="G2" s="512"/>
      <c r="H2" s="512"/>
    </row>
    <row r="3" spans="1:8" x14ac:dyDescent="0.25">
      <c r="A3" s="512"/>
      <c r="B3" s="512"/>
      <c r="C3" s="512"/>
      <c r="D3" s="512"/>
      <c r="E3" s="512"/>
      <c r="F3" s="512"/>
      <c r="G3" s="512"/>
      <c r="H3" s="512"/>
    </row>
    <row r="4" spans="1:8" x14ac:dyDescent="0.25">
      <c r="A4" s="512"/>
      <c r="B4" s="512"/>
      <c r="C4" s="512"/>
      <c r="D4" s="512"/>
      <c r="E4" s="512"/>
      <c r="F4" s="512"/>
      <c r="G4" s="512"/>
      <c r="H4" s="512"/>
    </row>
    <row r="5" spans="1:8" x14ac:dyDescent="0.25">
      <c r="A5" s="512"/>
      <c r="B5" s="512"/>
      <c r="C5" s="512"/>
      <c r="D5" s="512"/>
      <c r="E5" s="512"/>
      <c r="F5" s="512"/>
      <c r="G5" s="512"/>
      <c r="H5" s="512"/>
    </row>
    <row r="6" spans="1:8" x14ac:dyDescent="0.25">
      <c r="A6" s="512"/>
      <c r="B6" s="512"/>
      <c r="C6" s="512"/>
      <c r="D6" s="512"/>
      <c r="E6" s="512"/>
      <c r="F6" s="512"/>
      <c r="G6" s="512"/>
      <c r="H6" s="512"/>
    </row>
    <row r="7" spans="1:8" x14ac:dyDescent="0.25">
      <c r="A7" s="512"/>
      <c r="B7" s="512"/>
      <c r="C7" s="512"/>
      <c r="D7" s="512"/>
      <c r="E7" s="512"/>
      <c r="F7" s="512"/>
      <c r="G7" s="512"/>
      <c r="H7" s="512"/>
    </row>
    <row r="8" spans="1:8" x14ac:dyDescent="0.25">
      <c r="A8" s="513" t="s">
        <v>31</v>
      </c>
      <c r="B8" s="513"/>
      <c r="C8" s="513"/>
      <c r="D8" s="513"/>
      <c r="E8" s="513"/>
      <c r="F8" s="513"/>
      <c r="G8" s="513"/>
      <c r="H8" s="513"/>
    </row>
    <row r="9" spans="1:8" x14ac:dyDescent="0.25">
      <c r="A9" s="513"/>
      <c r="B9" s="513"/>
      <c r="C9" s="513"/>
      <c r="D9" s="513"/>
      <c r="E9" s="513"/>
      <c r="F9" s="513"/>
      <c r="G9" s="513"/>
      <c r="H9" s="513"/>
    </row>
    <row r="10" spans="1:8" x14ac:dyDescent="0.25">
      <c r="A10" s="513"/>
      <c r="B10" s="513"/>
      <c r="C10" s="513"/>
      <c r="D10" s="513"/>
      <c r="E10" s="513"/>
      <c r="F10" s="513"/>
      <c r="G10" s="513"/>
      <c r="H10" s="513"/>
    </row>
    <row r="11" spans="1:8" x14ac:dyDescent="0.25">
      <c r="A11" s="513"/>
      <c r="B11" s="513"/>
      <c r="C11" s="513"/>
      <c r="D11" s="513"/>
      <c r="E11" s="513"/>
      <c r="F11" s="513"/>
      <c r="G11" s="513"/>
      <c r="H11" s="513"/>
    </row>
    <row r="12" spans="1:8" x14ac:dyDescent="0.25">
      <c r="A12" s="513"/>
      <c r="B12" s="513"/>
      <c r="C12" s="513"/>
      <c r="D12" s="513"/>
      <c r="E12" s="513"/>
      <c r="F12" s="513"/>
      <c r="G12" s="513"/>
      <c r="H12" s="513"/>
    </row>
    <row r="13" spans="1:8" x14ac:dyDescent="0.25">
      <c r="A13" s="513"/>
      <c r="B13" s="513"/>
      <c r="C13" s="513"/>
      <c r="D13" s="513"/>
      <c r="E13" s="513"/>
      <c r="F13" s="513"/>
      <c r="G13" s="513"/>
      <c r="H13" s="513"/>
    </row>
    <row r="14" spans="1:8" x14ac:dyDescent="0.25">
      <c r="A14" s="513"/>
      <c r="B14" s="513"/>
      <c r="C14" s="513"/>
      <c r="D14" s="513"/>
      <c r="E14" s="513"/>
      <c r="F14" s="513"/>
      <c r="G14" s="513"/>
      <c r="H14" s="513"/>
    </row>
    <row r="15" spans="1:8" ht="19.5" customHeight="1" x14ac:dyDescent="0.25"/>
    <row r="16" spans="1:8" ht="19.5" customHeight="1" x14ac:dyDescent="0.3">
      <c r="A16" s="483" t="s">
        <v>32</v>
      </c>
      <c r="B16" s="484"/>
      <c r="C16" s="484"/>
      <c r="D16" s="484"/>
      <c r="E16" s="484"/>
      <c r="F16" s="484"/>
      <c r="G16" s="484"/>
      <c r="H16" s="485"/>
    </row>
    <row r="17" spans="1:14" ht="20.25" customHeight="1" x14ac:dyDescent="0.25">
      <c r="A17" s="514" t="s">
        <v>45</v>
      </c>
      <c r="B17" s="514"/>
      <c r="C17" s="514"/>
      <c r="D17" s="514"/>
      <c r="E17" s="514"/>
      <c r="F17" s="514"/>
      <c r="G17" s="514"/>
      <c r="H17" s="514"/>
    </row>
    <row r="18" spans="1:14" ht="26.25" customHeight="1" x14ac:dyDescent="0.4">
      <c r="A18" s="106" t="s">
        <v>34</v>
      </c>
      <c r="B18" s="499" t="s">
        <v>5</v>
      </c>
      <c r="C18" s="499"/>
    </row>
    <row r="19" spans="1:14" ht="26.25" customHeight="1" x14ac:dyDescent="0.4">
      <c r="A19" s="106" t="s">
        <v>35</v>
      </c>
      <c r="B19" s="206" t="s">
        <v>7</v>
      </c>
      <c r="C19" s="228">
        <v>25</v>
      </c>
    </row>
    <row r="20" spans="1:14" ht="26.25" customHeight="1" x14ac:dyDescent="0.4">
      <c r="A20" s="106" t="s">
        <v>36</v>
      </c>
      <c r="B20" s="206" t="s">
        <v>9</v>
      </c>
      <c r="C20" s="207"/>
    </row>
    <row r="21" spans="1:14" ht="26.25" customHeight="1" x14ac:dyDescent="0.4">
      <c r="A21" s="106" t="s">
        <v>37</v>
      </c>
      <c r="B21" s="491" t="s">
        <v>11</v>
      </c>
      <c r="C21" s="491"/>
      <c r="D21" s="491"/>
      <c r="E21" s="491"/>
      <c r="F21" s="491"/>
      <c r="G21" s="491"/>
      <c r="H21" s="491"/>
      <c r="I21" s="491"/>
    </row>
    <row r="22" spans="1:14" ht="26.25" customHeight="1" x14ac:dyDescent="0.4">
      <c r="A22" s="106" t="s">
        <v>38</v>
      </c>
      <c r="B22" s="208">
        <v>42576</v>
      </c>
      <c r="C22" s="207"/>
      <c r="D22" s="207"/>
      <c r="E22" s="207"/>
      <c r="F22" s="207"/>
      <c r="G22" s="207"/>
      <c r="H22" s="207"/>
      <c r="I22" s="207"/>
    </row>
    <row r="23" spans="1:14" ht="26.25" customHeight="1" x14ac:dyDescent="0.4">
      <c r="A23" s="106" t="s">
        <v>39</v>
      </c>
      <c r="B23" s="460">
        <v>42578</v>
      </c>
      <c r="C23" s="207"/>
      <c r="D23" s="207"/>
      <c r="E23" s="207"/>
      <c r="F23" s="207"/>
      <c r="G23" s="207"/>
      <c r="H23" s="207"/>
      <c r="I23" s="207"/>
    </row>
    <row r="24" spans="1:14" ht="18.75" x14ac:dyDescent="0.3">
      <c r="A24" s="106"/>
      <c r="B24" s="108"/>
    </row>
    <row r="25" spans="1:14" ht="18.75" x14ac:dyDescent="0.3">
      <c r="A25" s="104" t="s">
        <v>1</v>
      </c>
      <c r="B25" s="108"/>
    </row>
    <row r="26" spans="1:14" ht="26.25" customHeight="1" x14ac:dyDescent="0.4">
      <c r="A26" s="109" t="s">
        <v>4</v>
      </c>
      <c r="B26" s="499" t="s">
        <v>110</v>
      </c>
      <c r="C26" s="499"/>
    </row>
    <row r="27" spans="1:14" ht="26.25" customHeight="1" x14ac:dyDescent="0.4">
      <c r="A27" s="111" t="s">
        <v>46</v>
      </c>
      <c r="B27" s="491" t="s">
        <v>111</v>
      </c>
      <c r="C27" s="491"/>
    </row>
    <row r="28" spans="1:14" ht="27" customHeight="1" x14ac:dyDescent="0.4">
      <c r="A28" s="111" t="s">
        <v>6</v>
      </c>
      <c r="B28" s="205">
        <v>99.4</v>
      </c>
    </row>
    <row r="29" spans="1:14" s="8" customFormat="1" ht="27" customHeight="1" x14ac:dyDescent="0.4">
      <c r="A29" s="111" t="s">
        <v>47</v>
      </c>
      <c r="B29" s="204"/>
      <c r="C29" s="502" t="s">
        <v>48</v>
      </c>
      <c r="D29" s="503"/>
      <c r="E29" s="503"/>
      <c r="F29" s="503"/>
      <c r="G29" s="503"/>
      <c r="H29" s="504"/>
      <c r="I29" s="113"/>
      <c r="J29" s="113"/>
      <c r="K29" s="113"/>
      <c r="L29" s="113"/>
    </row>
    <row r="30" spans="1:14" s="8" customFormat="1" ht="19.5" customHeight="1" x14ac:dyDescent="0.3">
      <c r="A30" s="111" t="s">
        <v>49</v>
      </c>
      <c r="B30" s="110">
        <f>B28-B29</f>
        <v>99.4</v>
      </c>
      <c r="C30" s="114"/>
      <c r="D30" s="114"/>
      <c r="E30" s="114"/>
      <c r="F30" s="114"/>
      <c r="G30" s="114"/>
      <c r="H30" s="115"/>
      <c r="I30" s="113"/>
      <c r="J30" s="113"/>
      <c r="K30" s="113"/>
      <c r="L30" s="113"/>
    </row>
    <row r="31" spans="1:14" s="8" customFormat="1" ht="27" customHeight="1" x14ac:dyDescent="0.4">
      <c r="A31" s="111" t="s">
        <v>50</v>
      </c>
      <c r="B31" s="224">
        <v>1</v>
      </c>
      <c r="C31" s="505" t="s">
        <v>51</v>
      </c>
      <c r="D31" s="506"/>
      <c r="E31" s="506"/>
      <c r="F31" s="506"/>
      <c r="G31" s="506"/>
      <c r="H31" s="507"/>
      <c r="I31" s="113"/>
      <c r="J31" s="113"/>
      <c r="K31" s="113"/>
      <c r="L31" s="113"/>
    </row>
    <row r="32" spans="1:14" s="8" customFormat="1" ht="27" customHeight="1" x14ac:dyDescent="0.4">
      <c r="A32" s="111" t="s">
        <v>52</v>
      </c>
      <c r="B32" s="224">
        <v>1</v>
      </c>
      <c r="C32" s="505" t="s">
        <v>53</v>
      </c>
      <c r="D32" s="506"/>
      <c r="E32" s="506"/>
      <c r="F32" s="506"/>
      <c r="G32" s="506"/>
      <c r="H32" s="507"/>
      <c r="I32" s="113"/>
      <c r="J32" s="113"/>
      <c r="K32" s="113"/>
      <c r="L32" s="117"/>
      <c r="M32" s="117"/>
      <c r="N32" s="118"/>
    </row>
    <row r="33" spans="1:14" s="8" customFormat="1" ht="17.25" customHeight="1" x14ac:dyDescent="0.3">
      <c r="A33" s="111"/>
      <c r="B33" s="116"/>
      <c r="C33" s="119"/>
      <c r="D33" s="119"/>
      <c r="E33" s="119"/>
      <c r="F33" s="119"/>
      <c r="G33" s="119"/>
      <c r="H33" s="119"/>
      <c r="I33" s="113"/>
      <c r="J33" s="113"/>
      <c r="K33" s="113"/>
      <c r="L33" s="117"/>
      <c r="M33" s="117"/>
      <c r="N33" s="118"/>
    </row>
    <row r="34" spans="1:14" s="8" customFormat="1" ht="18.75" x14ac:dyDescent="0.3">
      <c r="A34" s="111" t="s">
        <v>54</v>
      </c>
      <c r="B34" s="120">
        <f>B31/B32</f>
        <v>1</v>
      </c>
      <c r="C34" s="105" t="s">
        <v>55</v>
      </c>
      <c r="D34" s="105"/>
      <c r="E34" s="105"/>
      <c r="F34" s="105"/>
      <c r="G34" s="105"/>
      <c r="H34" s="105"/>
      <c r="I34" s="113"/>
      <c r="J34" s="113"/>
      <c r="K34" s="113"/>
      <c r="L34" s="117"/>
      <c r="M34" s="117"/>
      <c r="N34" s="118"/>
    </row>
    <row r="35" spans="1:14" s="8" customFormat="1" ht="19.5" customHeight="1" x14ac:dyDescent="0.3">
      <c r="A35" s="111"/>
      <c r="B35" s="110"/>
      <c r="H35" s="105"/>
      <c r="I35" s="113"/>
      <c r="J35" s="113"/>
      <c r="K35" s="113"/>
      <c r="L35" s="117"/>
      <c r="M35" s="117"/>
      <c r="N35" s="118"/>
    </row>
    <row r="36" spans="1:14" s="8" customFormat="1" ht="27" customHeight="1" x14ac:dyDescent="0.4">
      <c r="A36" s="121" t="s">
        <v>56</v>
      </c>
      <c r="B36" s="209">
        <v>100</v>
      </c>
      <c r="C36" s="105"/>
      <c r="D36" s="493" t="s">
        <v>57</v>
      </c>
      <c r="E36" s="494"/>
      <c r="F36" s="167" t="s">
        <v>58</v>
      </c>
      <c r="G36" s="168"/>
      <c r="J36" s="113"/>
      <c r="K36" s="113"/>
      <c r="L36" s="117"/>
      <c r="M36" s="117"/>
      <c r="N36" s="118"/>
    </row>
    <row r="37" spans="1:14" s="8" customFormat="1" ht="26.25" customHeight="1" x14ac:dyDescent="0.4">
      <c r="A37" s="122" t="s">
        <v>59</v>
      </c>
      <c r="B37" s="210">
        <v>5</v>
      </c>
      <c r="C37" s="124" t="s">
        <v>60</v>
      </c>
      <c r="D37" s="125" t="s">
        <v>61</v>
      </c>
      <c r="E37" s="157" t="s">
        <v>62</v>
      </c>
      <c r="F37" s="125" t="s">
        <v>61</v>
      </c>
      <c r="G37" s="126" t="s">
        <v>62</v>
      </c>
      <c r="J37" s="113"/>
      <c r="K37" s="113"/>
      <c r="L37" s="117"/>
      <c r="M37" s="117"/>
      <c r="N37" s="118"/>
    </row>
    <row r="38" spans="1:14" s="8" customFormat="1" ht="26.25" customHeight="1" x14ac:dyDescent="0.4">
      <c r="A38" s="122" t="s">
        <v>63</v>
      </c>
      <c r="B38" s="210">
        <v>100</v>
      </c>
      <c r="C38" s="127">
        <v>1</v>
      </c>
      <c r="D38" s="211">
        <v>1357729</v>
      </c>
      <c r="E38" s="171">
        <f>IF(ISBLANK(D38),"-",$D$48/$D$45*D38)</f>
        <v>1048694.4700834565</v>
      </c>
      <c r="F38" s="211">
        <v>1285460</v>
      </c>
      <c r="G38" s="163">
        <f>IF(ISBLANK(F38),"-",$D$48/$F$45*F38)</f>
        <v>1042218.3875583927</v>
      </c>
      <c r="J38" s="113"/>
      <c r="K38" s="113"/>
      <c r="L38" s="117"/>
      <c r="M38" s="117"/>
      <c r="N38" s="118"/>
    </row>
    <row r="39" spans="1:14" s="8" customFormat="1" ht="26.25" customHeight="1" x14ac:dyDescent="0.4">
      <c r="A39" s="122" t="s">
        <v>64</v>
      </c>
      <c r="B39" s="210">
        <v>1</v>
      </c>
      <c r="C39" s="123">
        <v>2</v>
      </c>
      <c r="D39" s="212">
        <v>1354681</v>
      </c>
      <c r="E39" s="172">
        <f>IF(ISBLANK(D39),"-",$D$48/$D$45*D39)</f>
        <v>1046340.2294766681</v>
      </c>
      <c r="F39" s="212">
        <v>1283521</v>
      </c>
      <c r="G39" s="164">
        <f>IF(ISBLANK(F39),"-",$D$48/$F$45*F39)</f>
        <v>1040646.2955030383</v>
      </c>
      <c r="J39" s="113"/>
      <c r="K39" s="113"/>
      <c r="L39" s="117"/>
      <c r="M39" s="117"/>
      <c r="N39" s="118"/>
    </row>
    <row r="40" spans="1:14" ht="26.25" customHeight="1" x14ac:dyDescent="0.4">
      <c r="A40" s="122" t="s">
        <v>65</v>
      </c>
      <c r="B40" s="210">
        <v>1</v>
      </c>
      <c r="C40" s="123">
        <v>3</v>
      </c>
      <c r="D40" s="212">
        <v>1354817</v>
      </c>
      <c r="E40" s="172">
        <f>IF(ISBLANK(D40),"-",$D$48/$D$45*D40)</f>
        <v>1046445.274333139</v>
      </c>
      <c r="F40" s="212">
        <v>1283473</v>
      </c>
      <c r="G40" s="164">
        <f>IF(ISBLANK(F40),"-",$D$48/$F$45*F40)</f>
        <v>1040607.3783196155</v>
      </c>
      <c r="L40" s="117"/>
      <c r="M40" s="117"/>
      <c r="N40" s="128"/>
    </row>
    <row r="41" spans="1:14" ht="26.25" customHeight="1" x14ac:dyDescent="0.4">
      <c r="A41" s="122" t="s">
        <v>66</v>
      </c>
      <c r="B41" s="210">
        <v>1</v>
      </c>
      <c r="C41" s="129">
        <v>4</v>
      </c>
      <c r="D41" s="213"/>
      <c r="E41" s="173" t="str">
        <f>IF(ISBLANK(D41),"-",$D$48/$D$45*D41)</f>
        <v>-</v>
      </c>
      <c r="F41" s="213"/>
      <c r="G41" s="165" t="str">
        <f>IF(ISBLANK(F41),"-",$D$48/$F$45*F41)</f>
        <v>-</v>
      </c>
      <c r="L41" s="117"/>
      <c r="M41" s="117"/>
      <c r="N41" s="128"/>
    </row>
    <row r="42" spans="1:14" ht="27" customHeight="1" x14ac:dyDescent="0.4">
      <c r="A42" s="122" t="s">
        <v>67</v>
      </c>
      <c r="B42" s="210">
        <v>1</v>
      </c>
      <c r="C42" s="130" t="s">
        <v>68</v>
      </c>
      <c r="D42" s="190">
        <f>AVERAGE(D38:D41)</f>
        <v>1355742.3333333333</v>
      </c>
      <c r="E42" s="153">
        <f>AVERAGE(E38:E41)</f>
        <v>1047159.9912977545</v>
      </c>
      <c r="F42" s="131">
        <f>AVERAGE(F38:F41)</f>
        <v>1284151.3333333333</v>
      </c>
      <c r="G42" s="132">
        <f>AVERAGE(G38:G41)</f>
        <v>1041157.3537936822</v>
      </c>
    </row>
    <row r="43" spans="1:14" ht="26.25" customHeight="1" x14ac:dyDescent="0.4">
      <c r="A43" s="122" t="s">
        <v>69</v>
      </c>
      <c r="B43" s="205">
        <v>1</v>
      </c>
      <c r="C43" s="191" t="s">
        <v>70</v>
      </c>
      <c r="D43" s="215">
        <v>31.26</v>
      </c>
      <c r="E43" s="128"/>
      <c r="F43" s="214">
        <v>29.78</v>
      </c>
      <c r="G43" s="169"/>
    </row>
    <row r="44" spans="1:14" ht="26.25" customHeight="1" x14ac:dyDescent="0.4">
      <c r="A44" s="122" t="s">
        <v>71</v>
      </c>
      <c r="B44" s="205">
        <v>1</v>
      </c>
      <c r="C44" s="192" t="s">
        <v>72</v>
      </c>
      <c r="D44" s="193">
        <f>D43*$B$34</f>
        <v>31.26</v>
      </c>
      <c r="E44" s="134"/>
      <c r="F44" s="133">
        <f>F43*$B$34</f>
        <v>29.78</v>
      </c>
      <c r="G44" s="136"/>
    </row>
    <row r="45" spans="1:14" ht="19.5" customHeight="1" x14ac:dyDescent="0.3">
      <c r="A45" s="122" t="s">
        <v>73</v>
      </c>
      <c r="B45" s="189">
        <f>(B44/B43)*(B42/B41)*(B40/B39)*(B38/B37)*B36</f>
        <v>2000</v>
      </c>
      <c r="C45" s="192" t="s">
        <v>74</v>
      </c>
      <c r="D45" s="194">
        <f>D44*$B$30/100</f>
        <v>31.07244</v>
      </c>
      <c r="E45" s="136"/>
      <c r="F45" s="135">
        <f>F44*$B$30/100</f>
        <v>29.601320000000001</v>
      </c>
      <c r="G45" s="136"/>
    </row>
    <row r="46" spans="1:14" ht="19.5" customHeight="1" x14ac:dyDescent="0.3">
      <c r="A46" s="495" t="s">
        <v>75</v>
      </c>
      <c r="B46" s="500"/>
      <c r="C46" s="192" t="s">
        <v>76</v>
      </c>
      <c r="D46" s="193">
        <f>D45/$B$45</f>
        <v>1.553622E-2</v>
      </c>
      <c r="E46" s="136"/>
      <c r="F46" s="137">
        <f>F45/$B$45</f>
        <v>1.480066E-2</v>
      </c>
      <c r="G46" s="136"/>
    </row>
    <row r="47" spans="1:14" ht="27" customHeight="1" x14ac:dyDescent="0.4">
      <c r="A47" s="497"/>
      <c r="B47" s="501"/>
      <c r="C47" s="192" t="s">
        <v>77</v>
      </c>
      <c r="D47" s="216">
        <v>1.2E-2</v>
      </c>
      <c r="E47" s="169"/>
      <c r="F47" s="169"/>
      <c r="G47" s="169"/>
    </row>
    <row r="48" spans="1:14" ht="18.75" x14ac:dyDescent="0.3">
      <c r="C48" s="192" t="s">
        <v>78</v>
      </c>
      <c r="D48" s="194">
        <f>D47*$B$45</f>
        <v>24</v>
      </c>
      <c r="E48" s="136"/>
      <c r="F48" s="136"/>
      <c r="G48" s="136"/>
    </row>
    <row r="49" spans="1:12" ht="19.5" customHeight="1" x14ac:dyDescent="0.3">
      <c r="C49" s="195" t="s">
        <v>79</v>
      </c>
      <c r="D49" s="196">
        <f>D48/B34</f>
        <v>24</v>
      </c>
      <c r="E49" s="155"/>
      <c r="F49" s="155"/>
      <c r="G49" s="155"/>
    </row>
    <row r="50" spans="1:12" ht="18.75" x14ac:dyDescent="0.3">
      <c r="C50" s="197" t="s">
        <v>80</v>
      </c>
      <c r="D50" s="198">
        <f>AVERAGE(E38:E41,G38:G41)</f>
        <v>1044158.6725457184</v>
      </c>
      <c r="E50" s="154"/>
      <c r="F50" s="154"/>
      <c r="G50" s="154"/>
    </row>
    <row r="51" spans="1:12" ht="18.75" x14ac:dyDescent="0.3">
      <c r="C51" s="138" t="s">
        <v>81</v>
      </c>
      <c r="D51" s="141">
        <f>STDEV(E38:E41,G38:G41)/D50</f>
        <v>3.2974789538553345E-3</v>
      </c>
      <c r="E51" s="134"/>
      <c r="F51" s="134"/>
      <c r="G51" s="134"/>
    </row>
    <row r="52" spans="1:12" ht="19.5" customHeight="1" x14ac:dyDescent="0.3">
      <c r="C52" s="139" t="s">
        <v>20</v>
      </c>
      <c r="D52" s="142">
        <f>COUNT(E38:E41,G38:G41)</f>
        <v>6</v>
      </c>
      <c r="E52" s="134"/>
      <c r="F52" s="134"/>
      <c r="G52" s="134"/>
    </row>
    <row r="54" spans="1:12" ht="18.75" x14ac:dyDescent="0.3">
      <c r="A54" s="104" t="s">
        <v>1</v>
      </c>
      <c r="B54" s="143" t="s">
        <v>82</v>
      </c>
    </row>
    <row r="55" spans="1:12" ht="18.75" x14ac:dyDescent="0.3">
      <c r="A55" s="105" t="s">
        <v>83</v>
      </c>
      <c r="B55" s="107" t="str">
        <f>B21</f>
        <v>Each 5 mL contains Paracetamol 120 mg, Pseudoephedrine Hcl 30 mg, Triprolidine Hcl 1.25 mg</v>
      </c>
    </row>
    <row r="56" spans="1:12" ht="26.25" customHeight="1" x14ac:dyDescent="0.4">
      <c r="A56" s="200" t="s">
        <v>84</v>
      </c>
      <c r="B56" s="217">
        <v>5</v>
      </c>
      <c r="C56" s="182" t="s">
        <v>85</v>
      </c>
      <c r="D56" s="218">
        <v>120</v>
      </c>
      <c r="E56" s="182" t="str">
        <f>B20</f>
        <v>Paracetamol, Pseudoephedrine Hcl, Triprolidine Hcl</v>
      </c>
    </row>
    <row r="57" spans="1:12" ht="18.75" x14ac:dyDescent="0.3">
      <c r="A57" s="107" t="s">
        <v>86</v>
      </c>
      <c r="B57" s="227">
        <f>RD!C39</f>
        <v>1.1904040820988608</v>
      </c>
    </row>
    <row r="58" spans="1:12" s="70" customFormat="1" ht="18.75" x14ac:dyDescent="0.3">
      <c r="A58" s="180" t="s">
        <v>87</v>
      </c>
      <c r="B58" s="181">
        <f>B56</f>
        <v>5</v>
      </c>
      <c r="C58" s="182" t="s">
        <v>88</v>
      </c>
      <c r="D58" s="201">
        <f>B57*B56</f>
        <v>5.9520204104943044</v>
      </c>
    </row>
    <row r="59" spans="1:12" ht="19.5" customHeight="1" x14ac:dyDescent="0.25"/>
    <row r="60" spans="1:12" s="8" customFormat="1" ht="27" customHeight="1" x14ac:dyDescent="0.4">
      <c r="A60" s="121" t="s">
        <v>89</v>
      </c>
      <c r="B60" s="209">
        <v>100</v>
      </c>
      <c r="C60" s="105"/>
      <c r="D60" s="145" t="s">
        <v>90</v>
      </c>
      <c r="E60" s="144" t="s">
        <v>91</v>
      </c>
      <c r="F60" s="144" t="s">
        <v>61</v>
      </c>
      <c r="G60" s="144" t="s">
        <v>92</v>
      </c>
      <c r="H60" s="124" t="s">
        <v>93</v>
      </c>
      <c r="L60" s="113"/>
    </row>
    <row r="61" spans="1:12" s="8" customFormat="1" ht="24" customHeight="1" x14ac:dyDescent="0.4">
      <c r="A61" s="122" t="s">
        <v>94</v>
      </c>
      <c r="B61" s="210">
        <v>1</v>
      </c>
      <c r="C61" s="508" t="s">
        <v>95</v>
      </c>
      <c r="D61" s="515">
        <v>5.8943300000000001</v>
      </c>
      <c r="E61" s="175">
        <v>1</v>
      </c>
      <c r="F61" s="219">
        <v>1045049</v>
      </c>
      <c r="G61" s="186">
        <f>IF(ISBLANK(F61),"-",(F61/$D$50*$D$47*$B$69)*$D$58/$D$61)</f>
        <v>121.27781538683892</v>
      </c>
      <c r="H61" s="183">
        <f t="shared" ref="H61:H72" si="0">IF(ISBLANK(F61),"-",G61/$D$56)</f>
        <v>1.0106484615569911</v>
      </c>
      <c r="L61" s="113"/>
    </row>
    <row r="62" spans="1:12" s="8" customFormat="1" ht="26.25" customHeight="1" x14ac:dyDescent="0.4">
      <c r="A62" s="122" t="s">
        <v>96</v>
      </c>
      <c r="B62" s="210">
        <v>100</v>
      </c>
      <c r="C62" s="509"/>
      <c r="D62" s="516"/>
      <c r="E62" s="176">
        <v>2</v>
      </c>
      <c r="F62" s="212">
        <v>1048236</v>
      </c>
      <c r="G62" s="187">
        <f>IF(ISBLANK(F62),"-",(F62/$D$50*$D$47*$B$69)*$D$58/$D$61)</f>
        <v>121.64766636764257</v>
      </c>
      <c r="H62" s="184">
        <f t="shared" si="0"/>
        <v>1.0137305530636882</v>
      </c>
      <c r="L62" s="113"/>
    </row>
    <row r="63" spans="1:12" s="8" customFormat="1" ht="24.75" customHeight="1" x14ac:dyDescent="0.4">
      <c r="A63" s="122" t="s">
        <v>97</v>
      </c>
      <c r="B63" s="210">
        <v>1</v>
      </c>
      <c r="C63" s="509"/>
      <c r="D63" s="516"/>
      <c r="E63" s="176">
        <v>3</v>
      </c>
      <c r="F63" s="212">
        <v>1043167</v>
      </c>
      <c r="G63" s="187">
        <f>IF(ISBLANK(F63),"-",(F63/$D$50*$D$47*$B$69)*$D$58/$D$61)</f>
        <v>121.05940950485825</v>
      </c>
      <c r="H63" s="184">
        <f t="shared" si="0"/>
        <v>1.0088284125404854</v>
      </c>
      <c r="L63" s="113"/>
    </row>
    <row r="64" spans="1:12" ht="27" customHeight="1" x14ac:dyDescent="0.4">
      <c r="A64" s="122" t="s">
        <v>98</v>
      </c>
      <c r="B64" s="210">
        <v>1</v>
      </c>
      <c r="C64" s="510"/>
      <c r="D64" s="517"/>
      <c r="E64" s="177">
        <v>4</v>
      </c>
      <c r="F64" s="220"/>
      <c r="G64" s="187" t="str">
        <f>IF(ISBLANK(F64),"-",(F64/$D$50*$D$47*$B$69)*$D$58/$D$61)</f>
        <v>-</v>
      </c>
      <c r="H64" s="184" t="str">
        <f t="shared" si="0"/>
        <v>-</v>
      </c>
    </row>
    <row r="65" spans="1:11" ht="24.75" customHeight="1" x14ac:dyDescent="0.4">
      <c r="A65" s="122" t="s">
        <v>99</v>
      </c>
      <c r="B65" s="210">
        <v>1</v>
      </c>
      <c r="C65" s="508" t="s">
        <v>100</v>
      </c>
      <c r="D65" s="515">
        <v>6.3711700000000002</v>
      </c>
      <c r="E65" s="146">
        <v>1</v>
      </c>
      <c r="F65" s="212">
        <v>1148500</v>
      </c>
      <c r="G65" s="186">
        <f>IF(ISBLANK(F65),"-",(F65/$D$50*$D$47*$B$69)*$D$58/$D$65)</f>
        <v>123.30791773803487</v>
      </c>
      <c r="H65" s="183">
        <f t="shared" si="0"/>
        <v>1.0275659811502906</v>
      </c>
    </row>
    <row r="66" spans="1:11" ht="23.25" customHeight="1" x14ac:dyDescent="0.4">
      <c r="A66" s="122" t="s">
        <v>101</v>
      </c>
      <c r="B66" s="210">
        <v>1</v>
      </c>
      <c r="C66" s="509"/>
      <c r="D66" s="516"/>
      <c r="E66" s="147">
        <v>2</v>
      </c>
      <c r="F66" s="212">
        <v>1148736</v>
      </c>
      <c r="G66" s="187">
        <f>IF(ISBLANK(F66),"-",(F66/$D$50*$D$47*$B$69)*$D$58/$D$65)</f>
        <v>123.33325571677773</v>
      </c>
      <c r="H66" s="184">
        <f t="shared" si="0"/>
        <v>1.0277771309731478</v>
      </c>
    </row>
    <row r="67" spans="1:11" ht="24.75" customHeight="1" x14ac:dyDescent="0.4">
      <c r="A67" s="122" t="s">
        <v>102</v>
      </c>
      <c r="B67" s="210">
        <v>1</v>
      </c>
      <c r="C67" s="509"/>
      <c r="D67" s="516"/>
      <c r="E67" s="147">
        <v>3</v>
      </c>
      <c r="F67" s="212">
        <v>1147763</v>
      </c>
      <c r="G67" s="187">
        <f>IF(ISBLANK(F67),"-",(F67/$D$50*$D$47*$B$69)*$D$58/$D$65)</f>
        <v>123.22879023662178</v>
      </c>
      <c r="H67" s="184">
        <f t="shared" si="0"/>
        <v>1.0269065853051815</v>
      </c>
    </row>
    <row r="68" spans="1:11" ht="27" customHeight="1" x14ac:dyDescent="0.4">
      <c r="A68" s="122" t="s">
        <v>103</v>
      </c>
      <c r="B68" s="210">
        <v>1</v>
      </c>
      <c r="C68" s="510"/>
      <c r="D68" s="517"/>
      <c r="E68" s="148">
        <v>4</v>
      </c>
      <c r="F68" s="220"/>
      <c r="G68" s="188" t="str">
        <f>IF(ISBLANK(F68),"-",(F68/$D$50*$D$47*$B$69)*$D$58/$D$65)</f>
        <v>-</v>
      </c>
      <c r="H68" s="185" t="str">
        <f t="shared" si="0"/>
        <v>-</v>
      </c>
    </row>
    <row r="69" spans="1:11" ht="23.25" customHeight="1" x14ac:dyDescent="0.4">
      <c r="A69" s="122" t="s">
        <v>104</v>
      </c>
      <c r="B69" s="518">
        <f>(B68/B67)*(B66/B65)*(B64/B63)*(B62/B61)*B60</f>
        <v>10000</v>
      </c>
      <c r="C69" s="508" t="s">
        <v>105</v>
      </c>
      <c r="D69" s="515">
        <v>5.8866399999999999</v>
      </c>
      <c r="E69" s="146">
        <v>1</v>
      </c>
      <c r="F69" s="219">
        <v>1044521</v>
      </c>
      <c r="G69" s="186">
        <f>IF(ISBLANK(F69),"-",(F69/$D$50*$D$47*$B$69)*$D$58/$D$69)</f>
        <v>121.37489202592418</v>
      </c>
      <c r="H69" s="184">
        <f t="shared" si="0"/>
        <v>1.0114574335493682</v>
      </c>
    </row>
    <row r="70" spans="1:11" ht="22.5" customHeight="1" x14ac:dyDescent="0.4">
      <c r="A70" s="199" t="s">
        <v>106</v>
      </c>
      <c r="B70" s="519">
        <f>(D47*B69)/D56*D58</f>
        <v>5.9520204104943044</v>
      </c>
      <c r="C70" s="509"/>
      <c r="D70" s="516"/>
      <c r="E70" s="147">
        <v>2</v>
      </c>
      <c r="F70" s="212">
        <v>1042457</v>
      </c>
      <c r="G70" s="187">
        <f>IF(ISBLANK(F70),"-",(F70/$D$50*$D$47*$B$69)*$D$58/$D$69)</f>
        <v>121.13505215947679</v>
      </c>
      <c r="H70" s="184">
        <f t="shared" si="0"/>
        <v>1.0094587679956399</v>
      </c>
    </row>
    <row r="71" spans="1:11" ht="23.25" customHeight="1" x14ac:dyDescent="0.4">
      <c r="A71" s="495" t="s">
        <v>75</v>
      </c>
      <c r="B71" s="496"/>
      <c r="C71" s="509"/>
      <c r="D71" s="516"/>
      <c r="E71" s="147">
        <v>3</v>
      </c>
      <c r="F71" s="212">
        <v>1042384</v>
      </c>
      <c r="G71" s="187">
        <f>IF(ISBLANK(F71),"-",(F71/$D$50*$D$47*$B$69)*$D$58/$D$69)</f>
        <v>121.12656945102201</v>
      </c>
      <c r="H71" s="184">
        <f t="shared" si="0"/>
        <v>1.0093880787585168</v>
      </c>
    </row>
    <row r="72" spans="1:11" ht="23.25" customHeight="1" x14ac:dyDescent="0.4">
      <c r="A72" s="497"/>
      <c r="B72" s="498"/>
      <c r="C72" s="511"/>
      <c r="D72" s="517"/>
      <c r="E72" s="148">
        <v>4</v>
      </c>
      <c r="F72" s="220"/>
      <c r="G72" s="188" t="str">
        <f>IF(ISBLANK(F72),"-",(F72/$D$50*$D$47*$B$69)*$D$58/$D$69)</f>
        <v>-</v>
      </c>
      <c r="H72" s="185" t="str">
        <f t="shared" si="0"/>
        <v>-</v>
      </c>
    </row>
    <row r="73" spans="1:11" ht="26.25" customHeight="1" x14ac:dyDescent="0.4">
      <c r="A73" s="149"/>
      <c r="B73" s="149"/>
      <c r="C73" s="149"/>
      <c r="D73" s="149"/>
      <c r="E73" s="149"/>
      <c r="F73" s="150"/>
      <c r="G73" s="140" t="s">
        <v>68</v>
      </c>
      <c r="H73" s="221">
        <f>AVERAGE(H61:H72)</f>
        <v>1.0161957116548124</v>
      </c>
    </row>
    <row r="74" spans="1:11" ht="26.25" customHeight="1" x14ac:dyDescent="0.4">
      <c r="C74" s="149"/>
      <c r="D74" s="149"/>
      <c r="E74" s="149"/>
      <c r="F74" s="150"/>
      <c r="G74" s="138" t="s">
        <v>81</v>
      </c>
      <c r="H74" s="222">
        <f>STDEV(H61:H72)/H73</f>
        <v>8.4038206502951886E-3</v>
      </c>
    </row>
    <row r="75" spans="1:11" ht="27" customHeight="1" x14ac:dyDescent="0.4">
      <c r="A75" s="149"/>
      <c r="B75" s="149"/>
      <c r="C75" s="150"/>
      <c r="D75" s="151"/>
      <c r="E75" s="151"/>
      <c r="F75" s="150"/>
      <c r="G75" s="139" t="s">
        <v>20</v>
      </c>
      <c r="H75" s="223">
        <f>COUNT(H61:H72)</f>
        <v>9</v>
      </c>
    </row>
    <row r="76" spans="1:11" ht="18.75" x14ac:dyDescent="0.3">
      <c r="A76" s="149"/>
      <c r="B76" s="149"/>
      <c r="C76" s="150"/>
      <c r="D76" s="151"/>
      <c r="E76" s="151"/>
      <c r="F76" s="151"/>
      <c r="G76" s="151"/>
      <c r="H76" s="150"/>
      <c r="I76" s="152"/>
      <c r="J76" s="156"/>
      <c r="K76" s="170"/>
    </row>
    <row r="77" spans="1:11" ht="26.25" customHeight="1" x14ac:dyDescent="0.4">
      <c r="A77" s="109" t="s">
        <v>107</v>
      </c>
      <c r="B77" s="225" t="s">
        <v>108</v>
      </c>
      <c r="C77" s="492" t="str">
        <f>B20</f>
        <v>Paracetamol, Pseudoephedrine Hcl, Triprolidine Hcl</v>
      </c>
      <c r="D77" s="492"/>
      <c r="E77" s="174" t="s">
        <v>109</v>
      </c>
      <c r="F77" s="174"/>
      <c r="G77" s="226">
        <f>H73</f>
        <v>1.0161957116548124</v>
      </c>
      <c r="H77" s="150"/>
      <c r="I77" s="152"/>
      <c r="J77" s="156"/>
      <c r="K77" s="170"/>
    </row>
    <row r="78" spans="1:11" ht="19.5" customHeight="1" x14ac:dyDescent="0.3">
      <c r="A78" s="160"/>
      <c r="B78" s="161"/>
      <c r="C78" s="162"/>
      <c r="D78" s="162"/>
      <c r="E78" s="161"/>
      <c r="F78" s="161"/>
      <c r="G78" s="161"/>
      <c r="H78" s="161"/>
    </row>
    <row r="79" spans="1:11" ht="18.75" x14ac:dyDescent="0.3">
      <c r="B79" s="112" t="s">
        <v>25</v>
      </c>
      <c r="E79" s="150" t="s">
        <v>26</v>
      </c>
      <c r="F79" s="150"/>
      <c r="G79" s="150" t="s">
        <v>27</v>
      </c>
    </row>
    <row r="80" spans="1:11" ht="83.1" customHeight="1" x14ac:dyDescent="0.3">
      <c r="A80" s="156" t="s">
        <v>28</v>
      </c>
      <c r="B80" s="202"/>
      <c r="C80" s="202"/>
      <c r="D80" s="149"/>
      <c r="E80" s="158"/>
      <c r="F80" s="152"/>
      <c r="G80" s="178"/>
      <c r="H80" s="178"/>
      <c r="I80" s="152"/>
    </row>
    <row r="81" spans="1:9" ht="83.1" customHeight="1" x14ac:dyDescent="0.3">
      <c r="A81" s="156" t="s">
        <v>29</v>
      </c>
      <c r="B81" s="203"/>
      <c r="C81" s="203"/>
      <c r="D81" s="166"/>
      <c r="E81" s="159"/>
      <c r="F81" s="152"/>
      <c r="G81" s="179"/>
      <c r="H81" s="179"/>
      <c r="I81" s="174"/>
    </row>
    <row r="82" spans="1:9" ht="18.75" x14ac:dyDescent="0.3">
      <c r="A82" s="149"/>
      <c r="B82" s="150"/>
      <c r="C82" s="151"/>
      <c r="D82" s="151"/>
      <c r="E82" s="151"/>
      <c r="F82" s="151"/>
      <c r="G82" s="150"/>
      <c r="H82" s="150"/>
      <c r="I82" s="152"/>
    </row>
    <row r="83" spans="1:9" ht="18.75" x14ac:dyDescent="0.3">
      <c r="A83" s="149"/>
      <c r="B83" s="149"/>
      <c r="C83" s="150"/>
      <c r="D83" s="151"/>
      <c r="E83" s="151"/>
      <c r="F83" s="151"/>
      <c r="G83" s="151"/>
      <c r="H83" s="150"/>
      <c r="I83" s="152"/>
    </row>
    <row r="84" spans="1:9" ht="18.75" x14ac:dyDescent="0.3">
      <c r="A84" s="149"/>
      <c r="B84" s="149"/>
      <c r="C84" s="150"/>
      <c r="D84" s="151"/>
      <c r="E84" s="151"/>
      <c r="F84" s="151"/>
      <c r="G84" s="151"/>
      <c r="H84" s="150"/>
      <c r="I84" s="152"/>
    </row>
    <row r="85" spans="1:9" ht="18.75" x14ac:dyDescent="0.3">
      <c r="A85" s="149"/>
      <c r="B85" s="149"/>
      <c r="C85" s="150"/>
      <c r="D85" s="151"/>
      <c r="E85" s="151"/>
      <c r="F85" s="151"/>
      <c r="G85" s="151"/>
      <c r="H85" s="150"/>
      <c r="I85" s="152"/>
    </row>
    <row r="86" spans="1:9" ht="18.75" x14ac:dyDescent="0.3">
      <c r="A86" s="149"/>
      <c r="B86" s="149"/>
      <c r="C86" s="150"/>
      <c r="D86" s="151"/>
      <c r="E86" s="151"/>
      <c r="F86" s="151"/>
      <c r="G86" s="151"/>
      <c r="H86" s="150"/>
      <c r="I86" s="152"/>
    </row>
    <row r="87" spans="1:9" ht="18.75" x14ac:dyDescent="0.3">
      <c r="A87" s="149"/>
      <c r="B87" s="149"/>
      <c r="C87" s="150"/>
      <c r="D87" s="151"/>
      <c r="E87" s="151"/>
      <c r="F87" s="151"/>
      <c r="G87" s="151"/>
      <c r="H87" s="150"/>
      <c r="I87" s="152"/>
    </row>
    <row r="88" spans="1:9" ht="18.75" x14ac:dyDescent="0.3">
      <c r="A88" s="149"/>
      <c r="B88" s="149"/>
      <c r="C88" s="150"/>
      <c r="D88" s="151"/>
      <c r="E88" s="151"/>
      <c r="F88" s="151"/>
      <c r="G88" s="151"/>
      <c r="H88" s="150"/>
      <c r="I88" s="152"/>
    </row>
    <row r="89" spans="1:9" ht="18.75" x14ac:dyDescent="0.3">
      <c r="A89" s="149"/>
      <c r="B89" s="149"/>
      <c r="C89" s="150"/>
      <c r="D89" s="151"/>
      <c r="E89" s="151"/>
      <c r="F89" s="151"/>
      <c r="G89" s="151"/>
      <c r="H89" s="150"/>
      <c r="I89" s="152"/>
    </row>
    <row r="90" spans="1:9" ht="18.75" x14ac:dyDescent="0.3">
      <c r="A90" s="149"/>
      <c r="B90" s="149"/>
      <c r="C90" s="150"/>
      <c r="D90" s="151"/>
      <c r="E90" s="151"/>
      <c r="F90" s="151"/>
      <c r="G90" s="151"/>
      <c r="H90" s="150"/>
      <c r="I90" s="152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5" priority="1" operator="greaterThan">
      <formula>0.02</formula>
    </cfRule>
  </conditionalFormatting>
  <conditionalFormatting sqref="H74">
    <cfRule type="cellIs" dxfId="4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6" zoomScale="55" zoomScaleNormal="75" workbookViewId="0">
      <selection activeCell="G73" sqref="G73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512" t="s">
        <v>30</v>
      </c>
      <c r="B1" s="512"/>
      <c r="C1" s="512"/>
      <c r="D1" s="512"/>
      <c r="E1" s="512"/>
      <c r="F1" s="512"/>
      <c r="G1" s="512"/>
      <c r="H1" s="512"/>
    </row>
    <row r="2" spans="1:8" x14ac:dyDescent="0.25">
      <c r="A2" s="512"/>
      <c r="B2" s="512"/>
      <c r="C2" s="512"/>
      <c r="D2" s="512"/>
      <c r="E2" s="512"/>
      <c r="F2" s="512"/>
      <c r="G2" s="512"/>
      <c r="H2" s="512"/>
    </row>
    <row r="3" spans="1:8" x14ac:dyDescent="0.25">
      <c r="A3" s="512"/>
      <c r="B3" s="512"/>
      <c r="C3" s="512"/>
      <c r="D3" s="512"/>
      <c r="E3" s="512"/>
      <c r="F3" s="512"/>
      <c r="G3" s="512"/>
      <c r="H3" s="512"/>
    </row>
    <row r="4" spans="1:8" x14ac:dyDescent="0.25">
      <c r="A4" s="512"/>
      <c r="B4" s="512"/>
      <c r="C4" s="512"/>
      <c r="D4" s="512"/>
      <c r="E4" s="512"/>
      <c r="F4" s="512"/>
      <c r="G4" s="512"/>
      <c r="H4" s="512"/>
    </row>
    <row r="5" spans="1:8" x14ac:dyDescent="0.25">
      <c r="A5" s="512"/>
      <c r="B5" s="512"/>
      <c r="C5" s="512"/>
      <c r="D5" s="512"/>
      <c r="E5" s="512"/>
      <c r="F5" s="512"/>
      <c r="G5" s="512"/>
      <c r="H5" s="512"/>
    </row>
    <row r="6" spans="1:8" x14ac:dyDescent="0.25">
      <c r="A6" s="512"/>
      <c r="B6" s="512"/>
      <c r="C6" s="512"/>
      <c r="D6" s="512"/>
      <c r="E6" s="512"/>
      <c r="F6" s="512"/>
      <c r="G6" s="512"/>
      <c r="H6" s="512"/>
    </row>
    <row r="7" spans="1:8" x14ac:dyDescent="0.25">
      <c r="A7" s="512"/>
      <c r="B7" s="512"/>
      <c r="C7" s="512"/>
      <c r="D7" s="512"/>
      <c r="E7" s="512"/>
      <c r="F7" s="512"/>
      <c r="G7" s="512"/>
      <c r="H7" s="512"/>
    </row>
    <row r="8" spans="1:8" x14ac:dyDescent="0.25">
      <c r="A8" s="513" t="s">
        <v>31</v>
      </c>
      <c r="B8" s="513"/>
      <c r="C8" s="513"/>
      <c r="D8" s="513"/>
      <c r="E8" s="513"/>
      <c r="F8" s="513"/>
      <c r="G8" s="513"/>
      <c r="H8" s="513"/>
    </row>
    <row r="9" spans="1:8" x14ac:dyDescent="0.25">
      <c r="A9" s="513"/>
      <c r="B9" s="513"/>
      <c r="C9" s="513"/>
      <c r="D9" s="513"/>
      <c r="E9" s="513"/>
      <c r="F9" s="513"/>
      <c r="G9" s="513"/>
      <c r="H9" s="513"/>
    </row>
    <row r="10" spans="1:8" x14ac:dyDescent="0.25">
      <c r="A10" s="513"/>
      <c r="B10" s="513"/>
      <c r="C10" s="513"/>
      <c r="D10" s="513"/>
      <c r="E10" s="513"/>
      <c r="F10" s="513"/>
      <c r="G10" s="513"/>
      <c r="H10" s="513"/>
    </row>
    <row r="11" spans="1:8" x14ac:dyDescent="0.25">
      <c r="A11" s="513"/>
      <c r="B11" s="513"/>
      <c r="C11" s="513"/>
      <c r="D11" s="513"/>
      <c r="E11" s="513"/>
      <c r="F11" s="513"/>
      <c r="G11" s="513"/>
      <c r="H11" s="513"/>
    </row>
    <row r="12" spans="1:8" x14ac:dyDescent="0.25">
      <c r="A12" s="513"/>
      <c r="B12" s="513"/>
      <c r="C12" s="513"/>
      <c r="D12" s="513"/>
      <c r="E12" s="513"/>
      <c r="F12" s="513"/>
      <c r="G12" s="513"/>
      <c r="H12" s="513"/>
    </row>
    <row r="13" spans="1:8" x14ac:dyDescent="0.25">
      <c r="A13" s="513"/>
      <c r="B13" s="513"/>
      <c r="C13" s="513"/>
      <c r="D13" s="513"/>
      <c r="E13" s="513"/>
      <c r="F13" s="513"/>
      <c r="G13" s="513"/>
      <c r="H13" s="513"/>
    </row>
    <row r="14" spans="1:8" x14ac:dyDescent="0.25">
      <c r="A14" s="513"/>
      <c r="B14" s="513"/>
      <c r="C14" s="513"/>
      <c r="D14" s="513"/>
      <c r="E14" s="513"/>
      <c r="F14" s="513"/>
      <c r="G14" s="513"/>
      <c r="H14" s="513"/>
    </row>
    <row r="15" spans="1:8" ht="19.5" customHeight="1" x14ac:dyDescent="0.25"/>
    <row r="16" spans="1:8" ht="19.5" customHeight="1" x14ac:dyDescent="0.3">
      <c r="A16" s="483" t="s">
        <v>32</v>
      </c>
      <c r="B16" s="484"/>
      <c r="C16" s="484"/>
      <c r="D16" s="484"/>
      <c r="E16" s="484"/>
      <c r="F16" s="484"/>
      <c r="G16" s="484"/>
      <c r="H16" s="485"/>
    </row>
    <row r="17" spans="1:14" ht="20.25" customHeight="1" x14ac:dyDescent="0.25">
      <c r="A17" s="514" t="s">
        <v>45</v>
      </c>
      <c r="B17" s="514"/>
      <c r="C17" s="514"/>
      <c r="D17" s="514"/>
      <c r="E17" s="514"/>
      <c r="F17" s="514"/>
      <c r="G17" s="514"/>
      <c r="H17" s="514"/>
    </row>
    <row r="18" spans="1:14" ht="26.25" customHeight="1" x14ac:dyDescent="0.4">
      <c r="A18" s="231" t="s">
        <v>34</v>
      </c>
      <c r="B18" s="499" t="s">
        <v>5</v>
      </c>
      <c r="C18" s="499"/>
    </row>
    <row r="19" spans="1:14" ht="26.25" customHeight="1" x14ac:dyDescent="0.4">
      <c r="A19" s="231" t="s">
        <v>35</v>
      </c>
      <c r="B19" s="482" t="s">
        <v>7</v>
      </c>
      <c r="C19" s="354">
        <v>25</v>
      </c>
    </row>
    <row r="20" spans="1:14" ht="26.25" customHeight="1" x14ac:dyDescent="0.4">
      <c r="A20" s="231" t="s">
        <v>36</v>
      </c>
      <c r="B20" s="482" t="s">
        <v>9</v>
      </c>
      <c r="C20" s="332"/>
    </row>
    <row r="21" spans="1:14" ht="26.25" customHeight="1" x14ac:dyDescent="0.4">
      <c r="A21" s="231" t="s">
        <v>37</v>
      </c>
      <c r="B21" s="491" t="s">
        <v>11</v>
      </c>
      <c r="C21" s="491"/>
      <c r="D21" s="491"/>
      <c r="E21" s="491"/>
      <c r="F21" s="491"/>
      <c r="G21" s="491"/>
      <c r="H21" s="491"/>
      <c r="I21" s="491"/>
    </row>
    <row r="22" spans="1:14" ht="26.25" customHeight="1" x14ac:dyDescent="0.4">
      <c r="A22" s="231" t="s">
        <v>38</v>
      </c>
      <c r="B22" s="333">
        <v>42576</v>
      </c>
      <c r="C22" s="332"/>
      <c r="D22" s="332"/>
      <c r="E22" s="332"/>
      <c r="F22" s="332"/>
      <c r="G22" s="332"/>
      <c r="H22" s="332"/>
      <c r="I22" s="332"/>
    </row>
    <row r="23" spans="1:14" ht="26.25" customHeight="1" x14ac:dyDescent="0.4">
      <c r="A23" s="231" t="s">
        <v>39</v>
      </c>
      <c r="B23" s="333">
        <v>42584</v>
      </c>
      <c r="C23" s="332"/>
      <c r="D23" s="332"/>
      <c r="E23" s="332"/>
      <c r="F23" s="332"/>
      <c r="G23" s="332"/>
      <c r="H23" s="332"/>
      <c r="I23" s="332"/>
    </row>
    <row r="24" spans="1:14" ht="18.75" x14ac:dyDescent="0.3">
      <c r="A24" s="231"/>
      <c r="B24" s="233"/>
    </row>
    <row r="25" spans="1:14" ht="18.75" x14ac:dyDescent="0.3">
      <c r="A25" s="229" t="s">
        <v>1</v>
      </c>
      <c r="B25" s="233"/>
    </row>
    <row r="26" spans="1:14" ht="26.25" customHeight="1" x14ac:dyDescent="0.4">
      <c r="A26" s="234" t="s">
        <v>4</v>
      </c>
      <c r="B26" s="499" t="s">
        <v>114</v>
      </c>
      <c r="C26" s="499"/>
    </row>
    <row r="27" spans="1:14" ht="26.25" customHeight="1" x14ac:dyDescent="0.4">
      <c r="A27" s="236" t="s">
        <v>46</v>
      </c>
      <c r="B27" s="491" t="s">
        <v>115</v>
      </c>
      <c r="C27" s="491"/>
    </row>
    <row r="28" spans="1:14" ht="27" customHeight="1" x14ac:dyDescent="0.4">
      <c r="A28" s="236" t="s">
        <v>6</v>
      </c>
      <c r="B28" s="331">
        <v>100.5</v>
      </c>
    </row>
    <row r="29" spans="1:14" s="8" customFormat="1" ht="27" customHeight="1" x14ac:dyDescent="0.4">
      <c r="A29" s="236" t="s">
        <v>47</v>
      </c>
      <c r="B29" s="330">
        <v>0</v>
      </c>
      <c r="C29" s="502" t="s">
        <v>48</v>
      </c>
      <c r="D29" s="503"/>
      <c r="E29" s="503"/>
      <c r="F29" s="503"/>
      <c r="G29" s="503"/>
      <c r="H29" s="504"/>
      <c r="I29" s="238"/>
      <c r="J29" s="238"/>
      <c r="K29" s="238"/>
      <c r="L29" s="238"/>
    </row>
    <row r="30" spans="1:14" s="8" customFormat="1" ht="19.5" customHeight="1" x14ac:dyDescent="0.3">
      <c r="A30" s="236" t="s">
        <v>49</v>
      </c>
      <c r="B30" s="235">
        <f>B28-B29</f>
        <v>100.5</v>
      </c>
      <c r="C30" s="239"/>
      <c r="D30" s="239"/>
      <c r="E30" s="239"/>
      <c r="F30" s="239"/>
      <c r="G30" s="239"/>
      <c r="H30" s="240"/>
      <c r="I30" s="238"/>
      <c r="J30" s="238"/>
      <c r="K30" s="238"/>
      <c r="L30" s="238"/>
    </row>
    <row r="31" spans="1:14" s="8" customFormat="1" ht="27" customHeight="1" x14ac:dyDescent="0.4">
      <c r="A31" s="236" t="s">
        <v>50</v>
      </c>
      <c r="B31" s="350">
        <v>1</v>
      </c>
      <c r="C31" s="505" t="s">
        <v>51</v>
      </c>
      <c r="D31" s="506"/>
      <c r="E31" s="506"/>
      <c r="F31" s="506"/>
      <c r="G31" s="506"/>
      <c r="H31" s="507"/>
      <c r="I31" s="238"/>
      <c r="J31" s="238"/>
      <c r="K31" s="238"/>
      <c r="L31" s="238"/>
    </row>
    <row r="32" spans="1:14" s="8" customFormat="1" ht="27" customHeight="1" x14ac:dyDescent="0.4">
      <c r="A32" s="236" t="s">
        <v>52</v>
      </c>
      <c r="B32" s="350">
        <v>1</v>
      </c>
      <c r="C32" s="505" t="s">
        <v>53</v>
      </c>
      <c r="D32" s="506"/>
      <c r="E32" s="506"/>
      <c r="F32" s="506"/>
      <c r="G32" s="506"/>
      <c r="H32" s="507"/>
      <c r="I32" s="238"/>
      <c r="J32" s="238"/>
      <c r="K32" s="238"/>
      <c r="L32" s="242"/>
      <c r="M32" s="242"/>
      <c r="N32" s="243"/>
    </row>
    <row r="33" spans="1:14" s="8" customFormat="1" ht="17.25" customHeight="1" x14ac:dyDescent="0.3">
      <c r="A33" s="236"/>
      <c r="B33" s="241"/>
      <c r="C33" s="244"/>
      <c r="D33" s="244"/>
      <c r="E33" s="244"/>
      <c r="F33" s="244"/>
      <c r="G33" s="244"/>
      <c r="H33" s="244"/>
      <c r="I33" s="238"/>
      <c r="J33" s="238"/>
      <c r="K33" s="238"/>
      <c r="L33" s="242"/>
      <c r="M33" s="242"/>
      <c r="N33" s="243"/>
    </row>
    <row r="34" spans="1:14" s="8" customFormat="1" ht="18.75" x14ac:dyDescent="0.3">
      <c r="A34" s="236" t="s">
        <v>54</v>
      </c>
      <c r="B34" s="245">
        <f>B31/B32</f>
        <v>1</v>
      </c>
      <c r="C34" s="230" t="s">
        <v>55</v>
      </c>
      <c r="D34" s="230"/>
      <c r="E34" s="230"/>
      <c r="F34" s="230"/>
      <c r="G34" s="230"/>
      <c r="H34" s="230"/>
      <c r="I34" s="238"/>
      <c r="J34" s="238"/>
      <c r="K34" s="238"/>
      <c r="L34" s="242"/>
      <c r="M34" s="242"/>
      <c r="N34" s="243"/>
    </row>
    <row r="35" spans="1:14" s="8" customFormat="1" ht="19.5" customHeight="1" x14ac:dyDescent="0.3">
      <c r="A35" s="236"/>
      <c r="B35" s="235"/>
      <c r="H35" s="230"/>
      <c r="I35" s="238"/>
      <c r="J35" s="238"/>
      <c r="K35" s="238"/>
      <c r="L35" s="242"/>
      <c r="M35" s="242"/>
      <c r="N35" s="243"/>
    </row>
    <row r="36" spans="1:14" s="8" customFormat="1" ht="27" customHeight="1" x14ac:dyDescent="0.4">
      <c r="A36" s="246" t="s">
        <v>56</v>
      </c>
      <c r="B36" s="334">
        <v>50</v>
      </c>
      <c r="C36" s="230"/>
      <c r="D36" s="493" t="s">
        <v>57</v>
      </c>
      <c r="E36" s="494"/>
      <c r="F36" s="292" t="s">
        <v>58</v>
      </c>
      <c r="G36" s="293"/>
      <c r="J36" s="238"/>
      <c r="K36" s="238"/>
      <c r="L36" s="242"/>
      <c r="M36" s="242"/>
      <c r="N36" s="243"/>
    </row>
    <row r="37" spans="1:14" s="8" customFormat="1" ht="26.25" customHeight="1" x14ac:dyDescent="0.4">
      <c r="A37" s="247" t="s">
        <v>59</v>
      </c>
      <c r="B37" s="335">
        <v>1</v>
      </c>
      <c r="C37" s="249" t="s">
        <v>60</v>
      </c>
      <c r="D37" s="250" t="s">
        <v>61</v>
      </c>
      <c r="E37" s="282" t="s">
        <v>62</v>
      </c>
      <c r="F37" s="250" t="s">
        <v>61</v>
      </c>
      <c r="G37" s="251" t="s">
        <v>62</v>
      </c>
      <c r="J37" s="238"/>
      <c r="K37" s="238"/>
      <c r="L37" s="242"/>
      <c r="M37" s="242"/>
      <c r="N37" s="243"/>
    </row>
    <row r="38" spans="1:14" s="8" customFormat="1" ht="26.25" customHeight="1" x14ac:dyDescent="0.4">
      <c r="A38" s="247" t="s">
        <v>63</v>
      </c>
      <c r="B38" s="335">
        <v>1</v>
      </c>
      <c r="C38" s="252">
        <v>1</v>
      </c>
      <c r="D38" s="336">
        <v>535556</v>
      </c>
      <c r="E38" s="296">
        <f>IF(ISBLANK(D38),"-",$D$48/$D$45*D38)</f>
        <v>510758.66673024645</v>
      </c>
      <c r="F38" s="336">
        <v>661179</v>
      </c>
      <c r="G38" s="288">
        <f>IF(ISBLANK(F38),"-",$D$48/$F$45*F38)</f>
        <v>507109.11015324196</v>
      </c>
      <c r="J38" s="238"/>
      <c r="K38" s="238"/>
      <c r="L38" s="242"/>
      <c r="M38" s="242"/>
      <c r="N38" s="243"/>
    </row>
    <row r="39" spans="1:14" s="8" customFormat="1" ht="26.25" customHeight="1" x14ac:dyDescent="0.4">
      <c r="A39" s="247" t="s">
        <v>64</v>
      </c>
      <c r="B39" s="335">
        <v>1</v>
      </c>
      <c r="C39" s="248">
        <v>2</v>
      </c>
      <c r="D39" s="337">
        <v>530516</v>
      </c>
      <c r="E39" s="297">
        <f>IF(ISBLANK(D39),"-",$D$48/$D$45*D39)</f>
        <v>505952.02899241803</v>
      </c>
      <c r="F39" s="337">
        <v>649125</v>
      </c>
      <c r="G39" s="289">
        <f>IF(ISBLANK(F39),"-",$D$48/$F$45*F39)</f>
        <v>497863.96895276953</v>
      </c>
      <c r="J39" s="238"/>
      <c r="K39" s="238"/>
      <c r="L39" s="242"/>
      <c r="M39" s="242"/>
      <c r="N39" s="243"/>
    </row>
    <row r="40" spans="1:14" ht="26.25" customHeight="1" x14ac:dyDescent="0.4">
      <c r="A40" s="247" t="s">
        <v>65</v>
      </c>
      <c r="B40" s="335">
        <v>1</v>
      </c>
      <c r="C40" s="248">
        <v>3</v>
      </c>
      <c r="D40" s="337">
        <v>524146</v>
      </c>
      <c r="E40" s="297">
        <f>IF(ISBLANK(D40),"-",$D$48/$D$45*D40)</f>
        <v>499876.97296266269</v>
      </c>
      <c r="F40" s="337">
        <v>647524</v>
      </c>
      <c r="G40" s="289">
        <f>IF(ISBLANK(F40),"-",$D$48/$F$45*F40)</f>
        <v>496636.0387170008</v>
      </c>
      <c r="L40" s="242"/>
      <c r="M40" s="242"/>
      <c r="N40" s="253"/>
    </row>
    <row r="41" spans="1:14" ht="26.25" customHeight="1" x14ac:dyDescent="0.4">
      <c r="A41" s="247" t="s">
        <v>66</v>
      </c>
      <c r="B41" s="335">
        <v>1</v>
      </c>
      <c r="C41" s="254">
        <v>4</v>
      </c>
      <c r="D41" s="338"/>
      <c r="E41" s="298" t="str">
        <f>IF(ISBLANK(D41),"-",$D$48/$D$45*D41)</f>
        <v>-</v>
      </c>
      <c r="F41" s="338"/>
      <c r="G41" s="290" t="str">
        <f>IF(ISBLANK(F41),"-",$D$48/$F$45*F41)</f>
        <v>-</v>
      </c>
      <c r="L41" s="242"/>
      <c r="M41" s="242"/>
      <c r="N41" s="253"/>
    </row>
    <row r="42" spans="1:14" ht="27" customHeight="1" x14ac:dyDescent="0.4">
      <c r="A42" s="247" t="s">
        <v>67</v>
      </c>
      <c r="B42" s="335">
        <v>1</v>
      </c>
      <c r="C42" s="255" t="s">
        <v>68</v>
      </c>
      <c r="D42" s="316">
        <f>AVERAGE(D38:D41)</f>
        <v>530072.66666666663</v>
      </c>
      <c r="E42" s="278">
        <f>AVERAGE(E38:E41)</f>
        <v>505529.22289510909</v>
      </c>
      <c r="F42" s="256">
        <f>AVERAGE(F38:F41)</f>
        <v>652609.33333333337</v>
      </c>
      <c r="G42" s="257">
        <f>AVERAGE(G38:G41)</f>
        <v>500536.37260767072</v>
      </c>
    </row>
    <row r="43" spans="1:14" ht="26.25" customHeight="1" x14ac:dyDescent="0.4">
      <c r="A43" s="247" t="s">
        <v>69</v>
      </c>
      <c r="B43" s="331">
        <v>1</v>
      </c>
      <c r="C43" s="317" t="s">
        <v>70</v>
      </c>
      <c r="D43" s="340">
        <v>15.65</v>
      </c>
      <c r="E43" s="253"/>
      <c r="F43" s="339">
        <v>19.46</v>
      </c>
      <c r="G43" s="294"/>
    </row>
    <row r="44" spans="1:14" ht="26.25" customHeight="1" x14ac:dyDescent="0.4">
      <c r="A44" s="247" t="s">
        <v>71</v>
      </c>
      <c r="B44" s="331">
        <v>1</v>
      </c>
      <c r="C44" s="318" t="s">
        <v>72</v>
      </c>
      <c r="D44" s="319">
        <f>D43*$B$34</f>
        <v>15.65</v>
      </c>
      <c r="E44" s="259"/>
      <c r="F44" s="258">
        <f>F43*$B$34</f>
        <v>19.46</v>
      </c>
      <c r="G44" s="261"/>
    </row>
    <row r="45" spans="1:14" ht="19.5" customHeight="1" x14ac:dyDescent="0.3">
      <c r="A45" s="247" t="s">
        <v>73</v>
      </c>
      <c r="B45" s="315">
        <f>(B44/B43)*(B42/B41)*(B40/B39)*(B38/B37)*B36</f>
        <v>50</v>
      </c>
      <c r="C45" s="318" t="s">
        <v>74</v>
      </c>
      <c r="D45" s="320">
        <f>D44*$B$30/100</f>
        <v>15.728250000000001</v>
      </c>
      <c r="E45" s="261"/>
      <c r="F45" s="260">
        <f>F44*$B$30/100</f>
        <v>19.557300000000001</v>
      </c>
      <c r="G45" s="261"/>
    </row>
    <row r="46" spans="1:14" ht="19.5" customHeight="1" x14ac:dyDescent="0.3">
      <c r="A46" s="495" t="s">
        <v>75</v>
      </c>
      <c r="B46" s="500"/>
      <c r="C46" s="318" t="s">
        <v>76</v>
      </c>
      <c r="D46" s="319">
        <f>D45/$B$45</f>
        <v>0.31456500000000004</v>
      </c>
      <c r="E46" s="261"/>
      <c r="F46" s="262">
        <f>F45/$B$45</f>
        <v>0.39114600000000005</v>
      </c>
      <c r="G46" s="261"/>
    </row>
    <row r="47" spans="1:14" ht="27" customHeight="1" x14ac:dyDescent="0.4">
      <c r="A47" s="497"/>
      <c r="B47" s="501"/>
      <c r="C47" s="318" t="s">
        <v>77</v>
      </c>
      <c r="D47" s="341">
        <v>0.3</v>
      </c>
      <c r="E47" s="294"/>
      <c r="F47" s="294"/>
      <c r="G47" s="294"/>
    </row>
    <row r="48" spans="1:14" ht="18.75" x14ac:dyDescent="0.3">
      <c r="C48" s="318" t="s">
        <v>78</v>
      </c>
      <c r="D48" s="320">
        <f>D47*$B$45</f>
        <v>15</v>
      </c>
      <c r="E48" s="261"/>
      <c r="F48" s="261"/>
      <c r="G48" s="261"/>
    </row>
    <row r="49" spans="1:12" ht="19.5" customHeight="1" x14ac:dyDescent="0.3">
      <c r="C49" s="321" t="s">
        <v>79</v>
      </c>
      <c r="D49" s="322">
        <f>D48/B34</f>
        <v>15</v>
      </c>
      <c r="E49" s="280"/>
      <c r="F49" s="280"/>
      <c r="G49" s="280"/>
    </row>
    <row r="50" spans="1:12" ht="18.75" x14ac:dyDescent="0.3">
      <c r="C50" s="323" t="s">
        <v>80</v>
      </c>
      <c r="D50" s="324">
        <f>AVERAGE(E38:E41,G38:G41)</f>
        <v>503032.79775138991</v>
      </c>
      <c r="E50" s="279"/>
      <c r="F50" s="279"/>
      <c r="G50" s="279"/>
    </row>
    <row r="51" spans="1:12" ht="18.75" x14ac:dyDescent="0.3">
      <c r="C51" s="263" t="s">
        <v>81</v>
      </c>
      <c r="D51" s="266">
        <f>STDEV(E38:E41,G38:G41)/D50</f>
        <v>1.1330286694998132E-2</v>
      </c>
      <c r="E51" s="259"/>
      <c r="F51" s="259"/>
      <c r="G51" s="259"/>
    </row>
    <row r="52" spans="1:12" ht="19.5" customHeight="1" x14ac:dyDescent="0.3">
      <c r="C52" s="264" t="s">
        <v>20</v>
      </c>
      <c r="D52" s="267">
        <f>COUNT(E38:E41,G38:G41)</f>
        <v>6</v>
      </c>
      <c r="E52" s="259"/>
      <c r="F52" s="259"/>
      <c r="G52" s="259"/>
    </row>
    <row r="54" spans="1:12" ht="18.75" x14ac:dyDescent="0.3">
      <c r="A54" s="229" t="s">
        <v>1</v>
      </c>
      <c r="B54" s="268" t="s">
        <v>82</v>
      </c>
    </row>
    <row r="55" spans="1:12" ht="18.75" x14ac:dyDescent="0.3">
      <c r="A55" s="230" t="s">
        <v>83</v>
      </c>
      <c r="B55" s="232" t="str">
        <f>B21</f>
        <v>Each 5 mL contains Paracetamol 120 mg, Pseudoephedrine Hcl 30 mg, Triprolidine Hcl 1.25 mg</v>
      </c>
    </row>
    <row r="56" spans="1:12" ht="26.25" customHeight="1" x14ac:dyDescent="0.4">
      <c r="A56" s="326" t="s">
        <v>84</v>
      </c>
      <c r="B56" s="342">
        <v>5</v>
      </c>
      <c r="C56" s="307" t="s">
        <v>85</v>
      </c>
      <c r="D56" s="343">
        <v>30</v>
      </c>
      <c r="E56" s="307" t="str">
        <f>B20</f>
        <v>Paracetamol, Pseudoephedrine Hcl, Triprolidine Hcl</v>
      </c>
    </row>
    <row r="57" spans="1:12" ht="18.75" x14ac:dyDescent="0.3">
      <c r="A57" s="232" t="s">
        <v>86</v>
      </c>
      <c r="B57" s="353">
        <f>RD!C39</f>
        <v>1.1904040820988608</v>
      </c>
    </row>
    <row r="58" spans="1:12" s="70" customFormat="1" ht="18.75" x14ac:dyDescent="0.3">
      <c r="A58" s="305" t="s">
        <v>87</v>
      </c>
      <c r="B58" s="306">
        <f>B56</f>
        <v>5</v>
      </c>
      <c r="C58" s="307" t="s">
        <v>88</v>
      </c>
      <c r="D58" s="327">
        <f>B57*B56</f>
        <v>5.9520204104943044</v>
      </c>
      <c r="E58" s="521"/>
      <c r="F58" s="521"/>
      <c r="G58" s="521"/>
      <c r="H58" s="521"/>
      <c r="I58" s="521"/>
      <c r="J58" s="521"/>
      <c r="K58" s="520"/>
    </row>
    <row r="59" spans="1:12" ht="19.5" customHeight="1" x14ac:dyDescent="0.25"/>
    <row r="60" spans="1:12" s="8" customFormat="1" ht="27" customHeight="1" x14ac:dyDescent="0.4">
      <c r="A60" s="246" t="s">
        <v>89</v>
      </c>
      <c r="B60" s="334">
        <v>50</v>
      </c>
      <c r="C60" s="230"/>
      <c r="D60" s="270" t="s">
        <v>90</v>
      </c>
      <c r="E60" s="269" t="s">
        <v>91</v>
      </c>
      <c r="F60" s="269" t="s">
        <v>61</v>
      </c>
      <c r="G60" s="269" t="s">
        <v>92</v>
      </c>
      <c r="H60" s="249" t="s">
        <v>93</v>
      </c>
      <c r="L60" s="238"/>
    </row>
    <row r="61" spans="1:12" s="8" customFormat="1" ht="24" customHeight="1" x14ac:dyDescent="0.4">
      <c r="A61" s="247" t="s">
        <v>94</v>
      </c>
      <c r="B61" s="335">
        <v>15</v>
      </c>
      <c r="C61" s="508" t="s">
        <v>95</v>
      </c>
      <c r="D61" s="515">
        <v>6.4032299999999998</v>
      </c>
      <c r="E61" s="300">
        <v>1</v>
      </c>
      <c r="F61" s="344">
        <v>654010</v>
      </c>
      <c r="G61" s="311">
        <f>IF(ISBLANK(F61),"-",(F61/$D$50*$D$47*$B$69)*$D$58/$D$61)</f>
        <v>30.21296904065839</v>
      </c>
      <c r="H61" s="308">
        <f t="shared" ref="H61:H72" si="0">IF(ISBLANK(F61),"-",G61/$D$56)</f>
        <v>1.0070989680219464</v>
      </c>
      <c r="L61" s="238"/>
    </row>
    <row r="62" spans="1:12" s="8" customFormat="1" ht="26.25" customHeight="1" x14ac:dyDescent="0.4">
      <c r="A62" s="247" t="s">
        <v>96</v>
      </c>
      <c r="B62" s="335">
        <v>25</v>
      </c>
      <c r="C62" s="509"/>
      <c r="D62" s="516"/>
      <c r="E62" s="301">
        <v>2</v>
      </c>
      <c r="F62" s="337">
        <v>647476</v>
      </c>
      <c r="G62" s="312">
        <f>IF(ISBLANK(F62),"-",(F62/$D$50*$D$47*$B$69)*$D$58/$D$61)</f>
        <v>29.911121148865199</v>
      </c>
      <c r="H62" s="309">
        <f t="shared" si="0"/>
        <v>0.99703737162883999</v>
      </c>
      <c r="L62" s="238"/>
    </row>
    <row r="63" spans="1:12" s="8" customFormat="1" ht="24.75" customHeight="1" x14ac:dyDescent="0.4">
      <c r="A63" s="247" t="s">
        <v>97</v>
      </c>
      <c r="B63" s="335">
        <v>1</v>
      </c>
      <c r="C63" s="509"/>
      <c r="D63" s="516"/>
      <c r="E63" s="301">
        <v>3</v>
      </c>
      <c r="F63" s="337">
        <v>651720</v>
      </c>
      <c r="G63" s="312">
        <f>IF(ISBLANK(F63),"-",(F63/$D$50*$D$47*$B$69)*$D$58/$D$61)</f>
        <v>30.107179069399368</v>
      </c>
      <c r="H63" s="309">
        <f t="shared" si="0"/>
        <v>1.0035726356466457</v>
      </c>
      <c r="L63" s="238"/>
    </row>
    <row r="64" spans="1:12" ht="27" customHeight="1" x14ac:dyDescent="0.4">
      <c r="A64" s="247" t="s">
        <v>98</v>
      </c>
      <c r="B64" s="335">
        <v>1</v>
      </c>
      <c r="C64" s="510"/>
      <c r="D64" s="517"/>
      <c r="E64" s="302">
        <v>4</v>
      </c>
      <c r="F64" s="345"/>
      <c r="G64" s="312" t="str">
        <f>IF(ISBLANK(F64),"-",(F64/$D$50*$D$47*$B$69)*$D$58/$D$61)</f>
        <v>-</v>
      </c>
      <c r="H64" s="309" t="str">
        <f t="shared" si="0"/>
        <v>-</v>
      </c>
    </row>
    <row r="65" spans="1:11" ht="24.75" customHeight="1" x14ac:dyDescent="0.4">
      <c r="A65" s="247" t="s">
        <v>99</v>
      </c>
      <c r="B65" s="335">
        <v>1</v>
      </c>
      <c r="C65" s="508" t="s">
        <v>100</v>
      </c>
      <c r="D65" s="515">
        <v>6.4128600000000002</v>
      </c>
      <c r="E65" s="271">
        <v>1</v>
      </c>
      <c r="F65" s="337">
        <v>654809</v>
      </c>
      <c r="G65" s="311">
        <f>IF(ISBLANK(F65),"-",(F65/$D$50*$D$47*$B$69)*$D$58/$D$65)</f>
        <v>30.204454699534523</v>
      </c>
      <c r="H65" s="308">
        <f t="shared" si="0"/>
        <v>1.0068151566511507</v>
      </c>
    </row>
    <row r="66" spans="1:11" ht="23.25" customHeight="1" x14ac:dyDescent="0.4">
      <c r="A66" s="247" t="s">
        <v>101</v>
      </c>
      <c r="B66" s="335">
        <v>1</v>
      </c>
      <c r="C66" s="509"/>
      <c r="D66" s="516"/>
      <c r="E66" s="272">
        <v>2</v>
      </c>
      <c r="F66" s="337">
        <v>647731</v>
      </c>
      <c r="G66" s="312">
        <f>IF(ISBLANK(F66),"-",(F66/$D$50*$D$47*$B$69)*$D$58/$D$65)</f>
        <v>29.877966929263646</v>
      </c>
      <c r="H66" s="309">
        <f t="shared" si="0"/>
        <v>0.99593223097545491</v>
      </c>
    </row>
    <row r="67" spans="1:11" ht="24.75" customHeight="1" x14ac:dyDescent="0.4">
      <c r="A67" s="247" t="s">
        <v>102</v>
      </c>
      <c r="B67" s="335">
        <v>1</v>
      </c>
      <c r="C67" s="509"/>
      <c r="D67" s="516"/>
      <c r="E67" s="272">
        <v>3</v>
      </c>
      <c r="F67" s="337">
        <v>654306</v>
      </c>
      <c r="G67" s="312">
        <f>IF(ISBLANK(F67),"-",(F67/$D$50*$D$47*$B$69)*$D$58/$D$65)</f>
        <v>30.18125275711488</v>
      </c>
      <c r="H67" s="309">
        <f t="shared" si="0"/>
        <v>1.0060417585704959</v>
      </c>
    </row>
    <row r="68" spans="1:11" ht="27" customHeight="1" x14ac:dyDescent="0.4">
      <c r="A68" s="247" t="s">
        <v>103</v>
      </c>
      <c r="B68" s="335">
        <v>1</v>
      </c>
      <c r="C68" s="510"/>
      <c r="D68" s="517"/>
      <c r="E68" s="273">
        <v>4</v>
      </c>
      <c r="F68" s="345"/>
      <c r="G68" s="313" t="str">
        <f>IF(ISBLANK(F68),"-",(F68/$D$50*$D$47*$B$69)*$D$58/$D$65)</f>
        <v>-</v>
      </c>
      <c r="H68" s="310" t="str">
        <f t="shared" si="0"/>
        <v>-</v>
      </c>
    </row>
    <row r="69" spans="1:11" ht="23.25" customHeight="1" x14ac:dyDescent="0.4">
      <c r="A69" s="247" t="s">
        <v>104</v>
      </c>
      <c r="B69" s="314">
        <f>(B68/B67)*(B66/B65)*(B64/B63)*(B62/B61)*B60</f>
        <v>83.333333333333343</v>
      </c>
      <c r="C69" s="508" t="s">
        <v>105</v>
      </c>
      <c r="D69" s="515">
        <v>6.4134099999999998</v>
      </c>
      <c r="E69" s="271">
        <v>1</v>
      </c>
      <c r="F69" s="344">
        <v>649278</v>
      </c>
      <c r="G69" s="311">
        <f>IF(ISBLANK(F69),"-",(F69/$D$50*$D$47*$B$69)*$D$58/$D$69)</f>
        <v>29.94675719857171</v>
      </c>
      <c r="H69" s="309">
        <f t="shared" si="0"/>
        <v>0.99822523995239032</v>
      </c>
    </row>
    <row r="70" spans="1:11" ht="22.5" customHeight="1" x14ac:dyDescent="0.4">
      <c r="A70" s="325" t="s">
        <v>106</v>
      </c>
      <c r="B70" s="346">
        <f>(D47*B69)/D56*D58</f>
        <v>4.9600170087452549</v>
      </c>
      <c r="C70" s="509"/>
      <c r="D70" s="516"/>
      <c r="E70" s="272">
        <v>2</v>
      </c>
      <c r="F70" s="337">
        <v>644616</v>
      </c>
      <c r="G70" s="312">
        <f>IF(ISBLANK(F70),"-",(F70/$D$50*$D$47*$B$69)*$D$58/$D$69)</f>
        <v>29.731730997068279</v>
      </c>
      <c r="H70" s="309">
        <f t="shared" si="0"/>
        <v>0.99105769990227599</v>
      </c>
    </row>
    <row r="71" spans="1:11" ht="23.25" customHeight="1" x14ac:dyDescent="0.4">
      <c r="A71" s="495" t="s">
        <v>75</v>
      </c>
      <c r="B71" s="496"/>
      <c r="C71" s="509"/>
      <c r="D71" s="516"/>
      <c r="E71" s="272">
        <v>3</v>
      </c>
      <c r="F71" s="337">
        <v>652466</v>
      </c>
      <c r="G71" s="312">
        <f>IF(ISBLANK(F71),"-",(F71/$D$50*$D$47*$B$69)*$D$58/$D$69)</f>
        <v>30.093797852881643</v>
      </c>
      <c r="H71" s="309">
        <f t="shared" si="0"/>
        <v>1.0031265950960548</v>
      </c>
    </row>
    <row r="72" spans="1:11" ht="23.25" customHeight="1" x14ac:dyDescent="0.4">
      <c r="A72" s="497"/>
      <c r="B72" s="498"/>
      <c r="C72" s="511"/>
      <c r="D72" s="517"/>
      <c r="E72" s="273">
        <v>4</v>
      </c>
      <c r="F72" s="345"/>
      <c r="G72" s="313" t="str">
        <f>IF(ISBLANK(F72),"-",(F72/$D$50*$D$47*$B$69)*$D$58/$D$69)</f>
        <v>-</v>
      </c>
      <c r="H72" s="310" t="str">
        <f t="shared" si="0"/>
        <v>-</v>
      </c>
    </row>
    <row r="73" spans="1:11" ht="26.25" customHeight="1" x14ac:dyDescent="0.4">
      <c r="A73" s="274"/>
      <c r="B73" s="274"/>
      <c r="C73" s="274"/>
      <c r="D73" s="274"/>
      <c r="E73" s="274"/>
      <c r="F73" s="275"/>
      <c r="G73" s="265" t="s">
        <v>68</v>
      </c>
      <c r="H73" s="347">
        <f>AVERAGE(H61:H72)</f>
        <v>1.0009897396050282</v>
      </c>
    </row>
    <row r="74" spans="1:11" ht="26.25" customHeight="1" x14ac:dyDescent="0.4">
      <c r="C74" s="274"/>
      <c r="D74" s="274"/>
      <c r="E74" s="274"/>
      <c r="F74" s="275"/>
      <c r="G74" s="263" t="s">
        <v>81</v>
      </c>
      <c r="H74" s="348">
        <f>STDEV(H61:H72)/H73</f>
        <v>5.6458061064797657E-3</v>
      </c>
    </row>
    <row r="75" spans="1:11" ht="27" customHeight="1" x14ac:dyDescent="0.4">
      <c r="A75" s="274"/>
      <c r="B75" s="274"/>
      <c r="C75" s="275"/>
      <c r="D75" s="276"/>
      <c r="E75" s="276"/>
      <c r="F75" s="275"/>
      <c r="G75" s="264" t="s">
        <v>20</v>
      </c>
      <c r="H75" s="349">
        <f>COUNT(H61:H72)</f>
        <v>9</v>
      </c>
    </row>
    <row r="76" spans="1:11" ht="18.75" x14ac:dyDescent="0.3">
      <c r="A76" s="274"/>
      <c r="B76" s="274"/>
      <c r="C76" s="275"/>
      <c r="D76" s="276"/>
      <c r="E76" s="276"/>
      <c r="F76" s="276"/>
      <c r="G76" s="276"/>
      <c r="H76" s="275"/>
      <c r="I76" s="277"/>
      <c r="J76" s="281"/>
      <c r="K76" s="295"/>
    </row>
    <row r="77" spans="1:11" ht="26.25" customHeight="1" x14ac:dyDescent="0.4">
      <c r="A77" s="234" t="s">
        <v>107</v>
      </c>
      <c r="B77" s="351" t="s">
        <v>108</v>
      </c>
      <c r="C77" s="492" t="str">
        <f>B20</f>
        <v>Paracetamol, Pseudoephedrine Hcl, Triprolidine Hcl</v>
      </c>
      <c r="D77" s="492"/>
      <c r="E77" s="299" t="s">
        <v>109</v>
      </c>
      <c r="F77" s="299"/>
      <c r="G77" s="352">
        <f>H73</f>
        <v>1.0009897396050282</v>
      </c>
      <c r="H77" s="275"/>
      <c r="I77" s="277"/>
      <c r="J77" s="281"/>
      <c r="K77" s="295"/>
    </row>
    <row r="78" spans="1:11" ht="19.5" customHeight="1" x14ac:dyDescent="0.3">
      <c r="A78" s="285"/>
      <c r="B78" s="286"/>
      <c r="C78" s="287"/>
      <c r="D78" s="287"/>
      <c r="E78" s="286"/>
      <c r="F78" s="286"/>
      <c r="G78" s="286"/>
      <c r="H78" s="286"/>
    </row>
    <row r="79" spans="1:11" ht="18.75" x14ac:dyDescent="0.3">
      <c r="B79" s="237" t="s">
        <v>25</v>
      </c>
      <c r="E79" s="275" t="s">
        <v>26</v>
      </c>
      <c r="F79" s="275"/>
      <c r="G79" s="275" t="s">
        <v>27</v>
      </c>
    </row>
    <row r="80" spans="1:11" ht="83.1" customHeight="1" x14ac:dyDescent="0.3">
      <c r="A80" s="281" t="s">
        <v>28</v>
      </c>
      <c r="B80" s="328"/>
      <c r="C80" s="328"/>
      <c r="D80" s="274"/>
      <c r="E80" s="283"/>
      <c r="F80" s="277"/>
      <c r="G80" s="303"/>
      <c r="H80" s="303"/>
      <c r="I80" s="277"/>
    </row>
    <row r="81" spans="1:9" ht="83.1" customHeight="1" x14ac:dyDescent="0.3">
      <c r="A81" s="281" t="s">
        <v>29</v>
      </c>
      <c r="B81" s="329"/>
      <c r="C81" s="329"/>
      <c r="D81" s="291"/>
      <c r="E81" s="284"/>
      <c r="F81" s="277"/>
      <c r="G81" s="304"/>
      <c r="H81" s="304"/>
      <c r="I81" s="299"/>
    </row>
    <row r="82" spans="1:9" ht="18.75" x14ac:dyDescent="0.3">
      <c r="A82" s="274"/>
      <c r="B82" s="275"/>
      <c r="C82" s="276"/>
      <c r="D82" s="276"/>
      <c r="E82" s="276"/>
      <c r="F82" s="276"/>
      <c r="G82" s="275"/>
      <c r="H82" s="275"/>
      <c r="I82" s="277"/>
    </row>
    <row r="83" spans="1:9" ht="18.75" x14ac:dyDescent="0.3">
      <c r="A83" s="274"/>
      <c r="B83" s="274"/>
      <c r="C83" s="275"/>
      <c r="D83" s="276"/>
      <c r="E83" s="276"/>
      <c r="F83" s="276"/>
      <c r="G83" s="276"/>
      <c r="H83" s="275"/>
      <c r="I83" s="277"/>
    </row>
    <row r="84" spans="1:9" ht="18.75" x14ac:dyDescent="0.3">
      <c r="A84" s="274"/>
      <c r="B84" s="274"/>
      <c r="C84" s="275"/>
      <c r="D84" s="276"/>
      <c r="E84" s="276"/>
      <c r="F84" s="276"/>
      <c r="G84" s="276"/>
      <c r="H84" s="275"/>
      <c r="I84" s="277"/>
    </row>
    <row r="85" spans="1:9" ht="18.75" x14ac:dyDescent="0.3">
      <c r="A85" s="274"/>
      <c r="B85" s="274"/>
      <c r="C85" s="275"/>
      <c r="D85" s="276"/>
      <c r="E85" s="276"/>
      <c r="F85" s="276"/>
      <c r="G85" s="276"/>
      <c r="H85" s="275"/>
      <c r="I85" s="277"/>
    </row>
    <row r="86" spans="1:9" ht="18.75" x14ac:dyDescent="0.3">
      <c r="A86" s="274"/>
      <c r="B86" s="274"/>
      <c r="C86" s="275"/>
      <c r="D86" s="276"/>
      <c r="E86" s="276"/>
      <c r="F86" s="276"/>
      <c r="G86" s="276"/>
      <c r="H86" s="275"/>
      <c r="I86" s="277"/>
    </row>
    <row r="87" spans="1:9" ht="18.75" x14ac:dyDescent="0.3">
      <c r="A87" s="274"/>
      <c r="B87" s="274"/>
      <c r="C87" s="275"/>
      <c r="D87" s="276"/>
      <c r="E87" s="276"/>
      <c r="F87" s="276"/>
      <c r="G87" s="276"/>
      <c r="H87" s="275"/>
      <c r="I87" s="277"/>
    </row>
    <row r="88" spans="1:9" ht="18.75" x14ac:dyDescent="0.3">
      <c r="A88" s="274"/>
      <c r="B88" s="274"/>
      <c r="C88" s="275"/>
      <c r="D88" s="276"/>
      <c r="E88" s="276"/>
      <c r="F88" s="276"/>
      <c r="G88" s="276"/>
      <c r="H88" s="275"/>
      <c r="I88" s="277"/>
    </row>
    <row r="89" spans="1:9" ht="18.75" x14ac:dyDescent="0.3">
      <c r="A89" s="274"/>
      <c r="B89" s="274"/>
      <c r="C89" s="275"/>
      <c r="D89" s="276"/>
      <c r="E89" s="276"/>
      <c r="F89" s="276"/>
      <c r="G89" s="276"/>
      <c r="H89" s="275"/>
      <c r="I89" s="277"/>
    </row>
    <row r="90" spans="1:9" ht="18.75" x14ac:dyDescent="0.3">
      <c r="A90" s="274"/>
      <c r="B90" s="274"/>
      <c r="C90" s="275"/>
      <c r="D90" s="276"/>
      <c r="E90" s="276"/>
      <c r="F90" s="276"/>
      <c r="G90" s="276"/>
      <c r="H90" s="275"/>
      <c r="I90" s="27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3" zoomScale="55" zoomScaleNormal="75" workbookViewId="0">
      <selection activeCell="D69" sqref="D69:D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512" t="s">
        <v>30</v>
      </c>
      <c r="B1" s="512"/>
      <c r="C1" s="512"/>
      <c r="D1" s="512"/>
      <c r="E1" s="512"/>
      <c r="F1" s="512"/>
      <c r="G1" s="512"/>
      <c r="H1" s="512"/>
    </row>
    <row r="2" spans="1:8" x14ac:dyDescent="0.25">
      <c r="A2" s="512"/>
      <c r="B2" s="512"/>
      <c r="C2" s="512"/>
      <c r="D2" s="512"/>
      <c r="E2" s="512"/>
      <c r="F2" s="512"/>
      <c r="G2" s="512"/>
      <c r="H2" s="512"/>
    </row>
    <row r="3" spans="1:8" x14ac:dyDescent="0.25">
      <c r="A3" s="512"/>
      <c r="B3" s="512"/>
      <c r="C3" s="512"/>
      <c r="D3" s="512"/>
      <c r="E3" s="512"/>
      <c r="F3" s="512"/>
      <c r="G3" s="512"/>
      <c r="H3" s="512"/>
    </row>
    <row r="4" spans="1:8" x14ac:dyDescent="0.25">
      <c r="A4" s="512"/>
      <c r="B4" s="512"/>
      <c r="C4" s="512"/>
      <c r="D4" s="512"/>
      <c r="E4" s="512"/>
      <c r="F4" s="512"/>
      <c r="G4" s="512"/>
      <c r="H4" s="512"/>
    </row>
    <row r="5" spans="1:8" x14ac:dyDescent="0.25">
      <c r="A5" s="512"/>
      <c r="B5" s="512"/>
      <c r="C5" s="512"/>
      <c r="D5" s="512"/>
      <c r="E5" s="512"/>
      <c r="F5" s="512"/>
      <c r="G5" s="512"/>
      <c r="H5" s="512"/>
    </row>
    <row r="6" spans="1:8" x14ac:dyDescent="0.25">
      <c r="A6" s="512"/>
      <c r="B6" s="512"/>
      <c r="C6" s="512"/>
      <c r="D6" s="512"/>
      <c r="E6" s="512"/>
      <c r="F6" s="512"/>
      <c r="G6" s="512"/>
      <c r="H6" s="512"/>
    </row>
    <row r="7" spans="1:8" x14ac:dyDescent="0.25">
      <c r="A7" s="512"/>
      <c r="B7" s="512"/>
      <c r="C7" s="512"/>
      <c r="D7" s="512"/>
      <c r="E7" s="512"/>
      <c r="F7" s="512"/>
      <c r="G7" s="512"/>
      <c r="H7" s="512"/>
    </row>
    <row r="8" spans="1:8" x14ac:dyDescent="0.25">
      <c r="A8" s="513" t="s">
        <v>31</v>
      </c>
      <c r="B8" s="513"/>
      <c r="C8" s="513"/>
      <c r="D8" s="513"/>
      <c r="E8" s="513"/>
      <c r="F8" s="513"/>
      <c r="G8" s="513"/>
      <c r="H8" s="513"/>
    </row>
    <row r="9" spans="1:8" x14ac:dyDescent="0.25">
      <c r="A9" s="513"/>
      <c r="B9" s="513"/>
      <c r="C9" s="513"/>
      <c r="D9" s="513"/>
      <c r="E9" s="513"/>
      <c r="F9" s="513"/>
      <c r="G9" s="513"/>
      <c r="H9" s="513"/>
    </row>
    <row r="10" spans="1:8" x14ac:dyDescent="0.25">
      <c r="A10" s="513"/>
      <c r="B10" s="513"/>
      <c r="C10" s="513"/>
      <c r="D10" s="513"/>
      <c r="E10" s="513"/>
      <c r="F10" s="513"/>
      <c r="G10" s="513"/>
      <c r="H10" s="513"/>
    </row>
    <row r="11" spans="1:8" x14ac:dyDescent="0.25">
      <c r="A11" s="513"/>
      <c r="B11" s="513"/>
      <c r="C11" s="513"/>
      <c r="D11" s="513"/>
      <c r="E11" s="513"/>
      <c r="F11" s="513"/>
      <c r="G11" s="513"/>
      <c r="H11" s="513"/>
    </row>
    <row r="12" spans="1:8" x14ac:dyDescent="0.25">
      <c r="A12" s="513"/>
      <c r="B12" s="513"/>
      <c r="C12" s="513"/>
      <c r="D12" s="513"/>
      <c r="E12" s="513"/>
      <c r="F12" s="513"/>
      <c r="G12" s="513"/>
      <c r="H12" s="513"/>
    </row>
    <row r="13" spans="1:8" x14ac:dyDescent="0.25">
      <c r="A13" s="513"/>
      <c r="B13" s="513"/>
      <c r="C13" s="513"/>
      <c r="D13" s="513"/>
      <c r="E13" s="513"/>
      <c r="F13" s="513"/>
      <c r="G13" s="513"/>
      <c r="H13" s="513"/>
    </row>
    <row r="14" spans="1:8" x14ac:dyDescent="0.25">
      <c r="A14" s="513"/>
      <c r="B14" s="513"/>
      <c r="C14" s="513"/>
      <c r="D14" s="513"/>
      <c r="E14" s="513"/>
      <c r="F14" s="513"/>
      <c r="G14" s="513"/>
      <c r="H14" s="513"/>
    </row>
    <row r="15" spans="1:8" ht="19.5" customHeight="1" x14ac:dyDescent="0.25"/>
    <row r="16" spans="1:8" ht="19.5" customHeight="1" x14ac:dyDescent="0.3">
      <c r="A16" s="483" t="s">
        <v>32</v>
      </c>
      <c r="B16" s="484"/>
      <c r="C16" s="484"/>
      <c r="D16" s="484"/>
      <c r="E16" s="484"/>
      <c r="F16" s="484"/>
      <c r="G16" s="484"/>
      <c r="H16" s="485"/>
    </row>
    <row r="17" spans="1:14" ht="20.25" customHeight="1" x14ac:dyDescent="0.25">
      <c r="A17" s="514" t="s">
        <v>45</v>
      </c>
      <c r="B17" s="514"/>
      <c r="C17" s="514"/>
      <c r="D17" s="514"/>
      <c r="E17" s="514"/>
      <c r="F17" s="514"/>
      <c r="G17" s="514"/>
      <c r="H17" s="514"/>
    </row>
    <row r="18" spans="1:14" ht="26.25" customHeight="1" x14ac:dyDescent="0.4">
      <c r="A18" s="357" t="s">
        <v>34</v>
      </c>
      <c r="B18" s="499" t="s">
        <v>5</v>
      </c>
      <c r="C18" s="499"/>
    </row>
    <row r="19" spans="1:14" ht="26.25" customHeight="1" x14ac:dyDescent="0.4">
      <c r="A19" s="357" t="s">
        <v>35</v>
      </c>
      <c r="B19" s="458" t="s">
        <v>7</v>
      </c>
      <c r="C19" s="481">
        <v>25</v>
      </c>
    </row>
    <row r="20" spans="1:14" ht="26.25" customHeight="1" x14ac:dyDescent="0.4">
      <c r="A20" s="357" t="s">
        <v>36</v>
      </c>
      <c r="B20" s="458" t="s">
        <v>9</v>
      </c>
      <c r="C20" s="459"/>
    </row>
    <row r="21" spans="1:14" ht="26.25" customHeight="1" x14ac:dyDescent="0.4">
      <c r="A21" s="357" t="s">
        <v>37</v>
      </c>
      <c r="B21" s="491" t="s">
        <v>11</v>
      </c>
      <c r="C21" s="491"/>
      <c r="D21" s="491"/>
      <c r="E21" s="491"/>
      <c r="F21" s="491"/>
      <c r="G21" s="491"/>
      <c r="H21" s="491"/>
      <c r="I21" s="491"/>
    </row>
    <row r="22" spans="1:14" ht="26.25" customHeight="1" x14ac:dyDescent="0.4">
      <c r="A22" s="357" t="s">
        <v>38</v>
      </c>
      <c r="B22" s="460">
        <v>42576</v>
      </c>
      <c r="C22" s="459"/>
      <c r="D22" s="459"/>
      <c r="E22" s="459"/>
      <c r="F22" s="459"/>
      <c r="G22" s="459"/>
      <c r="H22" s="459"/>
      <c r="I22" s="459"/>
    </row>
    <row r="23" spans="1:14" ht="26.25" customHeight="1" x14ac:dyDescent="0.4">
      <c r="A23" s="357" t="s">
        <v>39</v>
      </c>
      <c r="B23" s="460">
        <v>42584</v>
      </c>
      <c r="C23" s="459"/>
      <c r="D23" s="459"/>
      <c r="E23" s="459"/>
      <c r="F23" s="459"/>
      <c r="G23" s="459"/>
      <c r="H23" s="459"/>
      <c r="I23" s="459"/>
    </row>
    <row r="24" spans="1:14" ht="18.75" x14ac:dyDescent="0.3">
      <c r="A24" s="357"/>
      <c r="B24" s="359"/>
    </row>
    <row r="25" spans="1:14" ht="18.75" x14ac:dyDescent="0.3">
      <c r="A25" s="355" t="s">
        <v>1</v>
      </c>
      <c r="B25" s="359"/>
    </row>
    <row r="26" spans="1:14" ht="26.25" customHeight="1" x14ac:dyDescent="0.4">
      <c r="A26" s="360" t="s">
        <v>4</v>
      </c>
      <c r="B26" s="499" t="s">
        <v>112</v>
      </c>
      <c r="C26" s="499"/>
    </row>
    <row r="27" spans="1:14" ht="26.25" customHeight="1" x14ac:dyDescent="0.4">
      <c r="A27" s="362" t="s">
        <v>46</v>
      </c>
      <c r="B27" s="491" t="s">
        <v>113</v>
      </c>
      <c r="C27" s="491"/>
    </row>
    <row r="28" spans="1:14" ht="27" customHeight="1" x14ac:dyDescent="0.4">
      <c r="A28" s="362" t="s">
        <v>6</v>
      </c>
      <c r="B28" s="457">
        <v>94.6</v>
      </c>
    </row>
    <row r="29" spans="1:14" s="8" customFormat="1" ht="27" customHeight="1" x14ac:dyDescent="0.4">
      <c r="A29" s="362" t="s">
        <v>47</v>
      </c>
      <c r="B29" s="456">
        <v>0</v>
      </c>
      <c r="C29" s="502" t="s">
        <v>48</v>
      </c>
      <c r="D29" s="503"/>
      <c r="E29" s="503"/>
      <c r="F29" s="503"/>
      <c r="G29" s="503"/>
      <c r="H29" s="504"/>
      <c r="I29" s="364"/>
      <c r="J29" s="364"/>
      <c r="K29" s="364"/>
      <c r="L29" s="364"/>
    </row>
    <row r="30" spans="1:14" s="8" customFormat="1" ht="19.5" customHeight="1" x14ac:dyDescent="0.3">
      <c r="A30" s="362" t="s">
        <v>49</v>
      </c>
      <c r="B30" s="361">
        <f>B28-B29</f>
        <v>94.6</v>
      </c>
      <c r="C30" s="365"/>
      <c r="D30" s="365"/>
      <c r="E30" s="365"/>
      <c r="F30" s="365"/>
      <c r="G30" s="365"/>
      <c r="H30" s="366"/>
      <c r="I30" s="364"/>
      <c r="J30" s="364"/>
      <c r="K30" s="364"/>
      <c r="L30" s="364"/>
    </row>
    <row r="31" spans="1:14" s="8" customFormat="1" ht="27" customHeight="1" x14ac:dyDescent="0.4">
      <c r="A31" s="362" t="s">
        <v>50</v>
      </c>
      <c r="B31" s="477">
        <v>1</v>
      </c>
      <c r="C31" s="505" t="s">
        <v>51</v>
      </c>
      <c r="D31" s="506"/>
      <c r="E31" s="506"/>
      <c r="F31" s="506"/>
      <c r="G31" s="506"/>
      <c r="H31" s="507"/>
      <c r="I31" s="364"/>
      <c r="J31" s="364"/>
      <c r="K31" s="364"/>
      <c r="L31" s="364"/>
    </row>
    <row r="32" spans="1:14" s="8" customFormat="1" ht="27" customHeight="1" x14ac:dyDescent="0.4">
      <c r="A32" s="362" t="s">
        <v>52</v>
      </c>
      <c r="B32" s="477">
        <v>1</v>
      </c>
      <c r="C32" s="505" t="s">
        <v>53</v>
      </c>
      <c r="D32" s="506"/>
      <c r="E32" s="506"/>
      <c r="F32" s="506"/>
      <c r="G32" s="506"/>
      <c r="H32" s="507"/>
      <c r="I32" s="364"/>
      <c r="J32" s="364"/>
      <c r="K32" s="364"/>
      <c r="L32" s="368"/>
      <c r="M32" s="368"/>
      <c r="N32" s="369"/>
    </row>
    <row r="33" spans="1:14" s="8" customFormat="1" ht="17.25" customHeight="1" x14ac:dyDescent="0.3">
      <c r="A33" s="362"/>
      <c r="B33" s="367"/>
      <c r="C33" s="370"/>
      <c r="D33" s="370"/>
      <c r="E33" s="370"/>
      <c r="F33" s="370"/>
      <c r="G33" s="370"/>
      <c r="H33" s="370"/>
      <c r="I33" s="364"/>
      <c r="J33" s="364"/>
      <c r="K33" s="364"/>
      <c r="L33" s="368"/>
      <c r="M33" s="368"/>
      <c r="N33" s="369"/>
    </row>
    <row r="34" spans="1:14" s="8" customFormat="1" ht="18.75" x14ac:dyDescent="0.3">
      <c r="A34" s="362" t="s">
        <v>54</v>
      </c>
      <c r="B34" s="371">
        <f>B31/B32</f>
        <v>1</v>
      </c>
      <c r="C34" s="356" t="s">
        <v>55</v>
      </c>
      <c r="D34" s="356"/>
      <c r="E34" s="356"/>
      <c r="F34" s="356"/>
      <c r="G34" s="356"/>
      <c r="H34" s="356"/>
      <c r="I34" s="364"/>
      <c r="J34" s="364"/>
      <c r="K34" s="364"/>
      <c r="L34" s="368"/>
      <c r="M34" s="368"/>
      <c r="N34" s="369"/>
    </row>
    <row r="35" spans="1:14" s="8" customFormat="1" ht="19.5" customHeight="1" x14ac:dyDescent="0.3">
      <c r="A35" s="362"/>
      <c r="B35" s="361"/>
      <c r="H35" s="356"/>
      <c r="I35" s="364"/>
      <c r="J35" s="364"/>
      <c r="K35" s="364"/>
      <c r="L35" s="368"/>
      <c r="M35" s="368"/>
      <c r="N35" s="369"/>
    </row>
    <row r="36" spans="1:14" s="8" customFormat="1" ht="27" customHeight="1" x14ac:dyDescent="0.4">
      <c r="A36" s="372" t="s">
        <v>56</v>
      </c>
      <c r="B36" s="461">
        <v>50</v>
      </c>
      <c r="C36" s="356"/>
      <c r="D36" s="493" t="s">
        <v>57</v>
      </c>
      <c r="E36" s="494"/>
      <c r="F36" s="418" t="s">
        <v>58</v>
      </c>
      <c r="G36" s="419"/>
      <c r="J36" s="364"/>
      <c r="K36" s="364"/>
      <c r="L36" s="368"/>
      <c r="M36" s="368"/>
      <c r="N36" s="369"/>
    </row>
    <row r="37" spans="1:14" s="8" customFormat="1" ht="26.25" customHeight="1" x14ac:dyDescent="0.4">
      <c r="A37" s="373" t="s">
        <v>59</v>
      </c>
      <c r="B37" s="462">
        <v>3</v>
      </c>
      <c r="C37" s="375" t="s">
        <v>60</v>
      </c>
      <c r="D37" s="376" t="s">
        <v>61</v>
      </c>
      <c r="E37" s="408" t="s">
        <v>62</v>
      </c>
      <c r="F37" s="376" t="s">
        <v>61</v>
      </c>
      <c r="G37" s="377" t="s">
        <v>62</v>
      </c>
      <c r="J37" s="364"/>
      <c r="K37" s="364"/>
      <c r="L37" s="368"/>
      <c r="M37" s="368"/>
      <c r="N37" s="369"/>
    </row>
    <row r="38" spans="1:14" s="8" customFormat="1" ht="26.25" customHeight="1" x14ac:dyDescent="0.4">
      <c r="A38" s="373" t="s">
        <v>63</v>
      </c>
      <c r="B38" s="462">
        <v>50</v>
      </c>
      <c r="C38" s="378">
        <v>1</v>
      </c>
      <c r="D38" s="463">
        <v>636660</v>
      </c>
      <c r="E38" s="422">
        <f>IF(ISBLANK(D38),"-",$D$48/$D$45*D38)</f>
        <v>543181.69020573434</v>
      </c>
      <c r="F38" s="463">
        <v>715109</v>
      </c>
      <c r="G38" s="414">
        <f>IF(ISBLANK(F38),"-",$D$48/$F$45*F38)</f>
        <v>562447.30318131484</v>
      </c>
      <c r="J38" s="364"/>
      <c r="K38" s="364"/>
      <c r="L38" s="368"/>
      <c r="M38" s="368"/>
      <c r="N38" s="369"/>
    </row>
    <row r="39" spans="1:14" s="8" customFormat="1" ht="26.25" customHeight="1" x14ac:dyDescent="0.4">
      <c r="A39" s="373" t="s">
        <v>64</v>
      </c>
      <c r="B39" s="462">
        <v>1</v>
      </c>
      <c r="C39" s="374">
        <v>2</v>
      </c>
      <c r="D39" s="464">
        <v>651603</v>
      </c>
      <c r="E39" s="423">
        <f>IF(ISBLANK(D39),"-",$D$48/$D$45*D39)</f>
        <v>555930.66767682449</v>
      </c>
      <c r="F39" s="464">
        <v>702659</v>
      </c>
      <c r="G39" s="415">
        <f>IF(ISBLANK(F39),"-",$D$48/$F$45*F39)</f>
        <v>552655.13314205175</v>
      </c>
      <c r="J39" s="364"/>
      <c r="K39" s="364"/>
      <c r="L39" s="368"/>
      <c r="M39" s="368"/>
      <c r="N39" s="369"/>
    </row>
    <row r="40" spans="1:14" ht="26.25" customHeight="1" x14ac:dyDescent="0.4">
      <c r="A40" s="373" t="s">
        <v>65</v>
      </c>
      <c r="B40" s="462">
        <v>1</v>
      </c>
      <c r="C40" s="374">
        <v>3</v>
      </c>
      <c r="D40" s="464">
        <v>641498</v>
      </c>
      <c r="E40" s="423">
        <f>IF(ISBLANK(D40),"-",$D$48/$D$45*D40)</f>
        <v>547309.34549618035</v>
      </c>
      <c r="F40" s="464">
        <v>719862</v>
      </c>
      <c r="G40" s="415">
        <f>IF(ISBLANK(F40),"-",$D$48/$F$45*F40)</f>
        <v>566185.63122923591</v>
      </c>
      <c r="L40" s="368"/>
      <c r="M40" s="368"/>
      <c r="N40" s="379"/>
    </row>
    <row r="41" spans="1:14" ht="26.25" customHeight="1" x14ac:dyDescent="0.4">
      <c r="A41" s="373" t="s">
        <v>66</v>
      </c>
      <c r="B41" s="462">
        <v>1</v>
      </c>
      <c r="C41" s="380">
        <v>4</v>
      </c>
      <c r="D41" s="465"/>
      <c r="E41" s="424" t="str">
        <f>IF(ISBLANK(D41),"-",$D$48/$D$45*D41)</f>
        <v>-</v>
      </c>
      <c r="F41" s="465"/>
      <c r="G41" s="416" t="str">
        <f>IF(ISBLANK(F41),"-",$D$48/$F$45*F41)</f>
        <v>-</v>
      </c>
      <c r="L41" s="368"/>
      <c r="M41" s="368"/>
      <c r="N41" s="379"/>
    </row>
    <row r="42" spans="1:14" ht="27" customHeight="1" x14ac:dyDescent="0.4">
      <c r="A42" s="373" t="s">
        <v>67</v>
      </c>
      <c r="B42" s="462">
        <v>1</v>
      </c>
      <c r="C42" s="381" t="s">
        <v>68</v>
      </c>
      <c r="D42" s="442">
        <f>AVERAGE(D38:D41)</f>
        <v>643253.66666666663</v>
      </c>
      <c r="E42" s="404">
        <f>AVERAGE(E38:E41)</f>
        <v>548807.23445957981</v>
      </c>
      <c r="F42" s="382">
        <f>AVERAGE(F38:F41)</f>
        <v>712543.33333333337</v>
      </c>
      <c r="G42" s="383">
        <f>AVERAGE(G38:G41)</f>
        <v>560429.35585086746</v>
      </c>
    </row>
    <row r="43" spans="1:14" ht="26.25" customHeight="1" x14ac:dyDescent="0.4">
      <c r="A43" s="373" t="s">
        <v>69</v>
      </c>
      <c r="B43" s="457">
        <v>1</v>
      </c>
      <c r="C43" s="443" t="s">
        <v>70</v>
      </c>
      <c r="D43" s="467">
        <v>12.39</v>
      </c>
      <c r="E43" s="379"/>
      <c r="F43" s="466">
        <v>13.44</v>
      </c>
      <c r="G43" s="420"/>
    </row>
    <row r="44" spans="1:14" ht="26.25" customHeight="1" x14ac:dyDescent="0.4">
      <c r="A44" s="373" t="s">
        <v>71</v>
      </c>
      <c r="B44" s="457">
        <v>1</v>
      </c>
      <c r="C44" s="444" t="s">
        <v>72</v>
      </c>
      <c r="D44" s="445">
        <f>D43*$B$34</f>
        <v>12.39</v>
      </c>
      <c r="E44" s="385"/>
      <c r="F44" s="384">
        <f>F43*$B$34</f>
        <v>13.44</v>
      </c>
      <c r="G44" s="387"/>
    </row>
    <row r="45" spans="1:14" ht="19.5" customHeight="1" x14ac:dyDescent="0.3">
      <c r="A45" s="373" t="s">
        <v>73</v>
      </c>
      <c r="B45" s="441">
        <f>(B44/B43)*(B42/B41)*(B40/B39)*(B38/B37)*B36</f>
        <v>833.33333333333337</v>
      </c>
      <c r="C45" s="444" t="s">
        <v>74</v>
      </c>
      <c r="D45" s="446">
        <f>D44*$B$30/100</f>
        <v>11.720940000000001</v>
      </c>
      <c r="E45" s="387"/>
      <c r="F45" s="386">
        <f>F44*$B$30/100</f>
        <v>12.71424</v>
      </c>
      <c r="G45" s="387"/>
    </row>
    <row r="46" spans="1:14" ht="19.5" customHeight="1" x14ac:dyDescent="0.3">
      <c r="A46" s="495" t="s">
        <v>75</v>
      </c>
      <c r="B46" s="500"/>
      <c r="C46" s="444" t="s">
        <v>76</v>
      </c>
      <c r="D46" s="445">
        <f>D45/$B$45</f>
        <v>1.4065128E-2</v>
      </c>
      <c r="E46" s="387"/>
      <c r="F46" s="388">
        <f>F45/$B$45</f>
        <v>1.5257088E-2</v>
      </c>
      <c r="G46" s="387"/>
    </row>
    <row r="47" spans="1:14" ht="27" customHeight="1" x14ac:dyDescent="0.4">
      <c r="A47" s="497"/>
      <c r="B47" s="501"/>
      <c r="C47" s="444" t="s">
        <v>77</v>
      </c>
      <c r="D47" s="468">
        <v>1.2E-2</v>
      </c>
      <c r="E47" s="420"/>
      <c r="F47" s="420"/>
      <c r="G47" s="420"/>
    </row>
    <row r="48" spans="1:14" ht="18.75" x14ac:dyDescent="0.3">
      <c r="C48" s="444" t="s">
        <v>78</v>
      </c>
      <c r="D48" s="446">
        <f>D47*$B$45</f>
        <v>10</v>
      </c>
      <c r="E48" s="387"/>
      <c r="F48" s="387"/>
      <c r="G48" s="387"/>
    </row>
    <row r="49" spans="1:12" ht="19.5" customHeight="1" x14ac:dyDescent="0.3">
      <c r="C49" s="447" t="s">
        <v>79</v>
      </c>
      <c r="D49" s="448">
        <f>D48/B34</f>
        <v>10</v>
      </c>
      <c r="E49" s="406"/>
      <c r="F49" s="406"/>
      <c r="G49" s="406"/>
    </row>
    <row r="50" spans="1:12" ht="18.75" x14ac:dyDescent="0.3">
      <c r="C50" s="449" t="s">
        <v>80</v>
      </c>
      <c r="D50" s="450">
        <f>AVERAGE(E38:E41,G38:G41)</f>
        <v>554618.29515522358</v>
      </c>
      <c r="E50" s="405"/>
      <c r="F50" s="405"/>
      <c r="G50" s="405"/>
    </row>
    <row r="51" spans="1:12" ht="18.75" x14ac:dyDescent="0.3">
      <c r="C51" s="389" t="s">
        <v>81</v>
      </c>
      <c r="D51" s="392">
        <f>STDEV(E38:E41,G38:G41)/D50</f>
        <v>1.5819360178948104E-2</v>
      </c>
      <c r="E51" s="385"/>
      <c r="F51" s="385"/>
      <c r="G51" s="385"/>
    </row>
    <row r="52" spans="1:12" ht="19.5" customHeight="1" x14ac:dyDescent="0.3">
      <c r="C52" s="390" t="s">
        <v>20</v>
      </c>
      <c r="D52" s="393">
        <f>COUNT(E38:E41,G38:G41)</f>
        <v>6</v>
      </c>
      <c r="E52" s="385"/>
      <c r="F52" s="385"/>
      <c r="G52" s="385"/>
    </row>
    <row r="54" spans="1:12" ht="18.75" x14ac:dyDescent="0.3">
      <c r="A54" s="355" t="s">
        <v>1</v>
      </c>
      <c r="B54" s="394" t="s">
        <v>82</v>
      </c>
    </row>
    <row r="55" spans="1:12" ht="18.75" x14ac:dyDescent="0.3">
      <c r="A55" s="356" t="s">
        <v>83</v>
      </c>
      <c r="B55" s="358" t="str">
        <f>B21</f>
        <v>Each 5 mL contains Paracetamol 120 mg, Pseudoephedrine Hcl 30 mg, Triprolidine Hcl 1.25 mg</v>
      </c>
    </row>
    <row r="56" spans="1:12" ht="26.25" customHeight="1" x14ac:dyDescent="0.4">
      <c r="A56" s="452" t="s">
        <v>84</v>
      </c>
      <c r="B56" s="469">
        <v>5</v>
      </c>
      <c r="C56" s="433" t="s">
        <v>85</v>
      </c>
      <c r="D56" s="470">
        <v>1.25</v>
      </c>
      <c r="E56" s="433" t="str">
        <f>B20</f>
        <v>Paracetamol, Pseudoephedrine Hcl, Triprolidine Hcl</v>
      </c>
    </row>
    <row r="57" spans="1:12" ht="18.75" x14ac:dyDescent="0.3">
      <c r="A57" s="358" t="s">
        <v>86</v>
      </c>
      <c r="B57" s="480">
        <f>RD!C39</f>
        <v>1.1904040820988608</v>
      </c>
    </row>
    <row r="58" spans="1:12" s="70" customFormat="1" ht="18.75" x14ac:dyDescent="0.3">
      <c r="A58" s="431" t="s">
        <v>87</v>
      </c>
      <c r="B58" s="432">
        <f>B56</f>
        <v>5</v>
      </c>
      <c r="C58" s="433" t="s">
        <v>88</v>
      </c>
      <c r="D58" s="453">
        <f>B57*B56</f>
        <v>5.9520204104943044</v>
      </c>
    </row>
    <row r="59" spans="1:12" ht="19.5" customHeight="1" x14ac:dyDescent="0.25"/>
    <row r="60" spans="1:12" s="8" customFormat="1" ht="27" customHeight="1" x14ac:dyDescent="0.4">
      <c r="A60" s="372" t="s">
        <v>89</v>
      </c>
      <c r="B60" s="461">
        <v>50</v>
      </c>
      <c r="C60" s="356"/>
      <c r="D60" s="396" t="s">
        <v>90</v>
      </c>
      <c r="E60" s="395" t="s">
        <v>91</v>
      </c>
      <c r="F60" s="395" t="s">
        <v>61</v>
      </c>
      <c r="G60" s="395" t="s">
        <v>92</v>
      </c>
      <c r="H60" s="375" t="s">
        <v>93</v>
      </c>
      <c r="L60" s="364"/>
    </row>
    <row r="61" spans="1:12" s="8" customFormat="1" ht="24" customHeight="1" x14ac:dyDescent="0.4">
      <c r="A61" s="373" t="s">
        <v>94</v>
      </c>
      <c r="B61" s="462">
        <v>15</v>
      </c>
      <c r="C61" s="508" t="s">
        <v>95</v>
      </c>
      <c r="D61" s="515">
        <f>'Pseudoephedrine HCL 1'!D61:D64</f>
        <v>6.4032299999999998</v>
      </c>
      <c r="E61" s="426">
        <v>1</v>
      </c>
      <c r="F61" s="471">
        <v>701916</v>
      </c>
      <c r="G61" s="437">
        <f>IF(ISBLANK(F61),"-",(F61/$D$50*$D$47*$B$69)*$D$58/$D$61)</f>
        <v>1.1764033722097422</v>
      </c>
      <c r="H61" s="434">
        <f t="shared" ref="H61:H72" si="0">IF(ISBLANK(F61),"-",G61/$D$56)</f>
        <v>0.94112269776779378</v>
      </c>
      <c r="L61" s="364"/>
    </row>
    <row r="62" spans="1:12" s="8" customFormat="1" ht="26.25" customHeight="1" x14ac:dyDescent="0.4">
      <c r="A62" s="373" t="s">
        <v>96</v>
      </c>
      <c r="B62" s="462">
        <v>25</v>
      </c>
      <c r="C62" s="509"/>
      <c r="D62" s="516"/>
      <c r="E62" s="427">
        <v>2</v>
      </c>
      <c r="F62" s="464">
        <v>686042</v>
      </c>
      <c r="G62" s="438">
        <f>IF(ISBLANK(F62),"-",(F62/$D$50*$D$47*$B$69)*$D$58/$D$61)</f>
        <v>1.1497987255989548</v>
      </c>
      <c r="H62" s="435">
        <f t="shared" si="0"/>
        <v>0.91983898047916379</v>
      </c>
      <c r="L62" s="364"/>
    </row>
    <row r="63" spans="1:12" s="8" customFormat="1" ht="24.75" customHeight="1" x14ac:dyDescent="0.4">
      <c r="A63" s="373" t="s">
        <v>97</v>
      </c>
      <c r="B63" s="462">
        <v>1</v>
      </c>
      <c r="C63" s="509"/>
      <c r="D63" s="516"/>
      <c r="E63" s="427">
        <v>3</v>
      </c>
      <c r="F63" s="464">
        <v>695525</v>
      </c>
      <c r="G63" s="438">
        <f>IF(ISBLANK(F63),"-",(F63/$D$50*$D$47*$B$69)*$D$58/$D$61)</f>
        <v>1.1656921276280652</v>
      </c>
      <c r="H63" s="435">
        <f t="shared" si="0"/>
        <v>0.93255370210245214</v>
      </c>
      <c r="L63" s="364"/>
    </row>
    <row r="64" spans="1:12" ht="27" customHeight="1" x14ac:dyDescent="0.4">
      <c r="A64" s="373" t="s">
        <v>98</v>
      </c>
      <c r="B64" s="462">
        <v>1</v>
      </c>
      <c r="C64" s="510"/>
      <c r="D64" s="517"/>
      <c r="E64" s="428">
        <v>4</v>
      </c>
      <c r="F64" s="472"/>
      <c r="G64" s="438" t="str">
        <f>IF(ISBLANK(F64),"-",(F64/$D$50*$D$47*$B$69)*$D$58/$D$61)</f>
        <v>-</v>
      </c>
      <c r="H64" s="435" t="str">
        <f t="shared" si="0"/>
        <v>-</v>
      </c>
    </row>
    <row r="65" spans="1:11" ht="24.75" customHeight="1" x14ac:dyDescent="0.4">
      <c r="A65" s="373" t="s">
        <v>99</v>
      </c>
      <c r="B65" s="462">
        <v>1</v>
      </c>
      <c r="C65" s="508" t="s">
        <v>100</v>
      </c>
      <c r="D65" s="515">
        <f>'Pseudoephedrine HCL 1'!D65:D68</f>
        <v>6.4128600000000002</v>
      </c>
      <c r="E65" s="397">
        <v>1</v>
      </c>
      <c r="F65" s="464">
        <v>698537</v>
      </c>
      <c r="G65" s="437">
        <f>IF(ISBLANK(F65),"-",(F65/$D$50*$D$47*$B$69)*$D$58/$D$65)</f>
        <v>1.1689821404287606</v>
      </c>
      <c r="H65" s="434">
        <f t="shared" si="0"/>
        <v>0.93518571234300851</v>
      </c>
    </row>
    <row r="66" spans="1:11" ht="23.25" customHeight="1" x14ac:dyDescent="0.4">
      <c r="A66" s="373" t="s">
        <v>101</v>
      </c>
      <c r="B66" s="462">
        <v>1</v>
      </c>
      <c r="C66" s="509"/>
      <c r="D66" s="516"/>
      <c r="E66" s="398">
        <v>2</v>
      </c>
      <c r="F66" s="464">
        <v>683322</v>
      </c>
      <c r="G66" s="438">
        <f>IF(ISBLANK(F66),"-",(F66/$D$50*$D$47*$B$69)*$D$58/$D$65)</f>
        <v>1.143520263296091</v>
      </c>
      <c r="H66" s="435">
        <f t="shared" si="0"/>
        <v>0.9148162106368728</v>
      </c>
    </row>
    <row r="67" spans="1:11" ht="24.75" customHeight="1" x14ac:dyDescent="0.4">
      <c r="A67" s="373" t="s">
        <v>102</v>
      </c>
      <c r="B67" s="462">
        <v>1</v>
      </c>
      <c r="C67" s="509"/>
      <c r="D67" s="516"/>
      <c r="E67" s="398">
        <v>3</v>
      </c>
      <c r="F67" s="464">
        <v>691144</v>
      </c>
      <c r="G67" s="438">
        <f>IF(ISBLANK(F67),"-",(F67/$D$50*$D$47*$B$69)*$D$58/$D$65)</f>
        <v>1.1566101616156272</v>
      </c>
      <c r="H67" s="435">
        <f t="shared" si="0"/>
        <v>0.92528812929250182</v>
      </c>
    </row>
    <row r="68" spans="1:11" ht="27" customHeight="1" x14ac:dyDescent="0.4">
      <c r="A68" s="373" t="s">
        <v>103</v>
      </c>
      <c r="B68" s="462">
        <v>1</v>
      </c>
      <c r="C68" s="510"/>
      <c r="D68" s="517"/>
      <c r="E68" s="399">
        <v>4</v>
      </c>
      <c r="F68" s="472"/>
      <c r="G68" s="439" t="str">
        <f>IF(ISBLANK(F68),"-",(F68/$D$50*$D$47*$B$69)*$D$58/$D$65)</f>
        <v>-</v>
      </c>
      <c r="H68" s="436" t="str">
        <f t="shared" si="0"/>
        <v>-</v>
      </c>
    </row>
    <row r="69" spans="1:11" ht="23.25" customHeight="1" x14ac:dyDescent="0.4">
      <c r="A69" s="373" t="s">
        <v>104</v>
      </c>
      <c r="B69" s="440">
        <f>(B68/B67)*(B66/B65)*(B64/B63)*(B62/B61)*B60</f>
        <v>83.333333333333343</v>
      </c>
      <c r="C69" s="508" t="s">
        <v>105</v>
      </c>
      <c r="D69" s="515">
        <f>'Pseudoephedrine HCL 1'!D69:D72</f>
        <v>6.4134099999999998</v>
      </c>
      <c r="E69" s="397">
        <v>1</v>
      </c>
      <c r="F69" s="471">
        <v>685022</v>
      </c>
      <c r="G69" s="437">
        <f>IF(ISBLANK(F69),"-",(F69/$D$50*$D$47*$B$69)*$D$58/$D$69)</f>
        <v>1.1462668560022651</v>
      </c>
      <c r="H69" s="435">
        <f t="shared" si="0"/>
        <v>0.91701348480181211</v>
      </c>
    </row>
    <row r="70" spans="1:11" ht="22.5" customHeight="1" x14ac:dyDescent="0.4">
      <c r="A70" s="451" t="s">
        <v>106</v>
      </c>
      <c r="B70" s="473">
        <f>(D47*B69)/D56*D58</f>
        <v>4.7616163283954442</v>
      </c>
      <c r="C70" s="509"/>
      <c r="D70" s="516"/>
      <c r="E70" s="398">
        <v>2</v>
      </c>
      <c r="F70" s="464">
        <v>678438</v>
      </c>
      <c r="G70" s="438">
        <f>IF(ISBLANK(F70),"-",(F70/$D$50*$D$47*$B$69)*$D$58/$D$69)</f>
        <v>1.135249660963392</v>
      </c>
      <c r="H70" s="435">
        <f t="shared" si="0"/>
        <v>0.90819972877071353</v>
      </c>
    </row>
    <row r="71" spans="1:11" ht="23.25" customHeight="1" x14ac:dyDescent="0.4">
      <c r="A71" s="495" t="s">
        <v>75</v>
      </c>
      <c r="B71" s="496"/>
      <c r="C71" s="509"/>
      <c r="D71" s="516"/>
      <c r="E71" s="398">
        <v>3</v>
      </c>
      <c r="F71" s="464">
        <v>698700</v>
      </c>
      <c r="G71" s="438">
        <f>IF(ISBLANK(F71),"-",(F71/$D$50*$D$47*$B$69)*$D$58/$D$69)</f>
        <v>1.1691546436301061</v>
      </c>
      <c r="H71" s="435">
        <f t="shared" si="0"/>
        <v>0.93532371490408495</v>
      </c>
    </row>
    <row r="72" spans="1:11" ht="23.25" customHeight="1" x14ac:dyDescent="0.4">
      <c r="A72" s="497"/>
      <c r="B72" s="498"/>
      <c r="C72" s="511"/>
      <c r="D72" s="517"/>
      <c r="E72" s="399">
        <v>4</v>
      </c>
      <c r="F72" s="472"/>
      <c r="G72" s="439" t="str">
        <f>IF(ISBLANK(F72),"-",(F72/$D$50*$D$47*$B$69)*$D$58/$D$69)</f>
        <v>-</v>
      </c>
      <c r="H72" s="436" t="str">
        <f t="shared" si="0"/>
        <v>-</v>
      </c>
    </row>
    <row r="73" spans="1:11" ht="26.25" customHeight="1" x14ac:dyDescent="0.4">
      <c r="A73" s="400"/>
      <c r="B73" s="400"/>
      <c r="C73" s="400"/>
      <c r="D73" s="400"/>
      <c r="E73" s="400"/>
      <c r="F73" s="401"/>
      <c r="G73" s="391" t="s">
        <v>68</v>
      </c>
      <c r="H73" s="474">
        <f>AVERAGE(H61:H72)</f>
        <v>0.92548248456648929</v>
      </c>
    </row>
    <row r="74" spans="1:11" ht="26.25" customHeight="1" x14ac:dyDescent="0.4">
      <c r="C74" s="400"/>
      <c r="D74" s="400"/>
      <c r="E74" s="400"/>
      <c r="F74" s="401"/>
      <c r="G74" s="389" t="s">
        <v>81</v>
      </c>
      <c r="H74" s="475">
        <f>STDEV(H61:H72)/H73</f>
        <v>1.2090785063648933E-2</v>
      </c>
    </row>
    <row r="75" spans="1:11" ht="27" customHeight="1" x14ac:dyDescent="0.4">
      <c r="A75" s="400"/>
      <c r="B75" s="400"/>
      <c r="C75" s="401"/>
      <c r="D75" s="402"/>
      <c r="E75" s="402"/>
      <c r="F75" s="401"/>
      <c r="G75" s="390" t="s">
        <v>20</v>
      </c>
      <c r="H75" s="476">
        <f>COUNT(H61:H72)</f>
        <v>9</v>
      </c>
    </row>
    <row r="76" spans="1:11" ht="18.75" x14ac:dyDescent="0.3">
      <c r="A76" s="400"/>
      <c r="B76" s="400"/>
      <c r="C76" s="401"/>
      <c r="D76" s="402"/>
      <c r="E76" s="402"/>
      <c r="F76" s="402"/>
      <c r="G76" s="402"/>
      <c r="H76" s="401"/>
      <c r="I76" s="403"/>
      <c r="J76" s="407"/>
      <c r="K76" s="421"/>
    </row>
    <row r="77" spans="1:11" ht="26.25" customHeight="1" x14ac:dyDescent="0.4">
      <c r="A77" s="360" t="s">
        <v>107</v>
      </c>
      <c r="B77" s="478" t="s">
        <v>108</v>
      </c>
      <c r="C77" s="492" t="str">
        <f>B20</f>
        <v>Paracetamol, Pseudoephedrine Hcl, Triprolidine Hcl</v>
      </c>
      <c r="D77" s="492"/>
      <c r="E77" s="425" t="s">
        <v>109</v>
      </c>
      <c r="F77" s="425"/>
      <c r="G77" s="479">
        <f>H73</f>
        <v>0.92548248456648929</v>
      </c>
      <c r="H77" s="401"/>
      <c r="I77" s="403"/>
      <c r="J77" s="407"/>
      <c r="K77" s="421"/>
    </row>
    <row r="78" spans="1:11" ht="19.5" customHeight="1" x14ac:dyDescent="0.3">
      <c r="A78" s="411"/>
      <c r="B78" s="412"/>
      <c r="C78" s="413"/>
      <c r="D78" s="413"/>
      <c r="E78" s="412"/>
      <c r="F78" s="412"/>
      <c r="G78" s="412"/>
      <c r="H78" s="412"/>
    </row>
    <row r="79" spans="1:11" ht="18.75" x14ac:dyDescent="0.3">
      <c r="B79" s="363" t="s">
        <v>25</v>
      </c>
      <c r="E79" s="401" t="s">
        <v>26</v>
      </c>
      <c r="F79" s="401"/>
      <c r="G79" s="401" t="s">
        <v>27</v>
      </c>
    </row>
    <row r="80" spans="1:11" ht="83.1" customHeight="1" x14ac:dyDescent="0.3">
      <c r="A80" s="407" t="s">
        <v>28</v>
      </c>
      <c r="B80" s="454"/>
      <c r="C80" s="454"/>
      <c r="D80" s="400"/>
      <c r="E80" s="409"/>
      <c r="F80" s="403"/>
      <c r="G80" s="429"/>
      <c r="H80" s="429"/>
      <c r="I80" s="403"/>
    </row>
    <row r="81" spans="1:9" ht="83.1" customHeight="1" x14ac:dyDescent="0.3">
      <c r="A81" s="407" t="s">
        <v>29</v>
      </c>
      <c r="B81" s="455"/>
      <c r="C81" s="455"/>
      <c r="D81" s="417"/>
      <c r="E81" s="410"/>
      <c r="F81" s="403"/>
      <c r="G81" s="430"/>
      <c r="H81" s="430"/>
      <c r="I81" s="425"/>
    </row>
    <row r="82" spans="1:9" ht="18.75" x14ac:dyDescent="0.3">
      <c r="A82" s="400"/>
      <c r="B82" s="401"/>
      <c r="C82" s="402"/>
      <c r="D82" s="402"/>
      <c r="E82" s="402"/>
      <c r="F82" s="402"/>
      <c r="G82" s="401"/>
      <c r="H82" s="401"/>
      <c r="I82" s="403"/>
    </row>
    <row r="83" spans="1:9" ht="18.75" x14ac:dyDescent="0.3">
      <c r="A83" s="400"/>
      <c r="B83" s="400"/>
      <c r="C83" s="401"/>
      <c r="D83" s="402"/>
      <c r="E83" s="402"/>
      <c r="F83" s="402"/>
      <c r="G83" s="402"/>
      <c r="H83" s="401"/>
      <c r="I83" s="403"/>
    </row>
    <row r="84" spans="1:9" ht="18.75" x14ac:dyDescent="0.3">
      <c r="A84" s="400"/>
      <c r="B84" s="400"/>
      <c r="C84" s="401"/>
      <c r="D84" s="402"/>
      <c r="E84" s="402"/>
      <c r="F84" s="402"/>
      <c r="G84" s="402"/>
      <c r="H84" s="401"/>
      <c r="I84" s="403"/>
    </row>
    <row r="85" spans="1:9" ht="18.75" x14ac:dyDescent="0.3">
      <c r="A85" s="400"/>
      <c r="B85" s="400"/>
      <c r="C85" s="401"/>
      <c r="D85" s="402"/>
      <c r="E85" s="402"/>
      <c r="F85" s="402"/>
      <c r="G85" s="402"/>
      <c r="H85" s="401"/>
      <c r="I85" s="403"/>
    </row>
    <row r="86" spans="1:9" ht="18.75" x14ac:dyDescent="0.3">
      <c r="A86" s="400"/>
      <c r="B86" s="400"/>
      <c r="C86" s="401"/>
      <c r="D86" s="402"/>
      <c r="E86" s="402"/>
      <c r="F86" s="402"/>
      <c r="G86" s="402"/>
      <c r="H86" s="401"/>
      <c r="I86" s="403"/>
    </row>
    <row r="87" spans="1:9" ht="18.75" x14ac:dyDescent="0.3">
      <c r="A87" s="400"/>
      <c r="B87" s="400"/>
      <c r="C87" s="401"/>
      <c r="D87" s="402"/>
      <c r="E87" s="402"/>
      <c r="F87" s="402"/>
      <c r="G87" s="402"/>
      <c r="H87" s="401"/>
      <c r="I87" s="403"/>
    </row>
    <row r="88" spans="1:9" ht="18.75" x14ac:dyDescent="0.3">
      <c r="A88" s="400"/>
      <c r="B88" s="400"/>
      <c r="C88" s="401"/>
      <c r="D88" s="402"/>
      <c r="E88" s="402"/>
      <c r="F88" s="402"/>
      <c r="G88" s="402"/>
      <c r="H88" s="401"/>
      <c r="I88" s="403"/>
    </row>
    <row r="89" spans="1:9" ht="18.75" x14ac:dyDescent="0.3">
      <c r="A89" s="400"/>
      <c r="B89" s="400"/>
      <c r="C89" s="401"/>
      <c r="D89" s="402"/>
      <c r="E89" s="402"/>
      <c r="F89" s="402"/>
      <c r="G89" s="402"/>
      <c r="H89" s="401"/>
      <c r="I89" s="403"/>
    </row>
    <row r="90" spans="1:9" ht="18.75" x14ac:dyDescent="0.3">
      <c r="A90" s="400"/>
      <c r="B90" s="400"/>
      <c r="C90" s="401"/>
      <c r="D90" s="402"/>
      <c r="E90" s="402"/>
      <c r="F90" s="402"/>
      <c r="G90" s="402"/>
      <c r="H90" s="401"/>
      <c r="I90" s="403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RD</vt:lpstr>
      <vt:lpstr>SST</vt:lpstr>
      <vt:lpstr>Paracetamol</vt:lpstr>
      <vt:lpstr>Pseudoephedrine HCL 1</vt:lpstr>
      <vt:lpstr>Tripolidine HCL</vt:lpstr>
      <vt:lpstr>Paracetamol!Print_Area</vt:lpstr>
      <vt:lpstr>'Pseudoephedrine HCL 1'!Print_Area</vt:lpstr>
      <vt:lpstr>SST!Print_Area</vt:lpstr>
      <vt:lpstr>'Tripolidine HCL'!Print_Area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2016-08-01T06:11:03Z</cp:lastPrinted>
  <dcterms:created xsi:type="dcterms:W3CDTF">2005-07-05T10:19:27Z</dcterms:created>
  <dcterms:modified xsi:type="dcterms:W3CDTF">2016-10-05T06:43:39Z</dcterms:modified>
</cp:coreProperties>
</file>