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615" windowWidth="20730" windowHeight="10680"/>
  </bookViews>
  <sheets>
    <sheet name="Levotyroxine sodium 2" sheetId="5" r:id="rId1"/>
    <sheet name="Uniformity" sheetId="4" r:id="rId2"/>
    <sheet name="SST" sheetId="1" r:id="rId3"/>
    <sheet name="Levotyroxine sodium" sheetId="2" r:id="rId4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42" i="1" l="1"/>
  <c r="B21" i="1"/>
  <c r="B57" i="5"/>
  <c r="C124" i="5"/>
  <c r="B116" i="5"/>
  <c r="D100" i="5" s="1"/>
  <c r="B98" i="5"/>
  <c r="F95" i="5"/>
  <c r="D95" i="5"/>
  <c r="I92" i="5" s="1"/>
  <c r="B87" i="5"/>
  <c r="F97" i="5" s="1"/>
  <c r="B83" i="5"/>
  <c r="C76" i="5"/>
  <c r="B68" i="5"/>
  <c r="C56" i="5"/>
  <c r="B55" i="5"/>
  <c r="B45" i="5"/>
  <c r="D48" i="5" s="1"/>
  <c r="F42" i="5"/>
  <c r="D42" i="5"/>
  <c r="B34" i="5"/>
  <c r="F44" i="5" s="1"/>
  <c r="B30" i="5"/>
  <c r="C46" i="4"/>
  <c r="D49" i="4" s="1"/>
  <c r="C45" i="4"/>
  <c r="C19" i="4"/>
  <c r="D101" i="5" l="1"/>
  <c r="D97" i="5"/>
  <c r="D98" i="5" s="1"/>
  <c r="B69" i="5"/>
  <c r="I39" i="5"/>
  <c r="F45" i="5"/>
  <c r="F46" i="5" s="1"/>
  <c r="G40" i="5"/>
  <c r="D49" i="5"/>
  <c r="F98" i="5"/>
  <c r="F99" i="5" s="1"/>
  <c r="D102" i="5"/>
  <c r="D44" i="5"/>
  <c r="D45" i="5" s="1"/>
  <c r="D46" i="5" s="1"/>
  <c r="D29" i="4"/>
  <c r="D33" i="4"/>
  <c r="D37" i="4"/>
  <c r="D25" i="4"/>
  <c r="D41" i="4"/>
  <c r="C50" i="4"/>
  <c r="D26" i="4"/>
  <c r="D30" i="4"/>
  <c r="D34" i="4"/>
  <c r="D38" i="4"/>
  <c r="D42" i="4"/>
  <c r="B49" i="4"/>
  <c r="D50" i="4"/>
  <c r="D27" i="4"/>
  <c r="D31" i="4"/>
  <c r="D35" i="4"/>
  <c r="D39" i="4"/>
  <c r="D43" i="4"/>
  <c r="C49" i="4"/>
  <c r="D24" i="4"/>
  <c r="D28" i="4"/>
  <c r="D32" i="4"/>
  <c r="D36" i="4"/>
  <c r="D40" i="4"/>
  <c r="D99" i="5" l="1"/>
  <c r="E92" i="5"/>
  <c r="E94" i="5"/>
  <c r="E93" i="5"/>
  <c r="E91" i="5"/>
  <c r="G39" i="5"/>
  <c r="G41" i="5"/>
  <c r="G38" i="5"/>
  <c r="G42" i="5" s="1"/>
  <c r="E39" i="5"/>
  <c r="G93" i="5"/>
  <c r="G91" i="5"/>
  <c r="G94" i="5"/>
  <c r="E41" i="5"/>
  <c r="E40" i="5"/>
  <c r="G92" i="5"/>
  <c r="E38" i="5"/>
  <c r="C129" i="2"/>
  <c r="B125" i="2"/>
  <c r="D109" i="2" s="1"/>
  <c r="B107" i="2"/>
  <c r="F104" i="2"/>
  <c r="D104" i="2"/>
  <c r="G103" i="2"/>
  <c r="E103" i="2"/>
  <c r="B96" i="2"/>
  <c r="D106" i="2" s="1"/>
  <c r="D107" i="2" s="1"/>
  <c r="D108" i="2" s="1"/>
  <c r="B91" i="2"/>
  <c r="B90" i="2"/>
  <c r="C74" i="2"/>
  <c r="E68" i="2"/>
  <c r="G67" i="2"/>
  <c r="E67" i="2"/>
  <c r="B67" i="2"/>
  <c r="G66" i="2"/>
  <c r="E66" i="2"/>
  <c r="E65" i="2"/>
  <c r="G65" i="2" s="1"/>
  <c r="E64" i="2"/>
  <c r="G64" i="2" s="1"/>
  <c r="G63" i="2"/>
  <c r="E63" i="2"/>
  <c r="G62" i="2"/>
  <c r="E62" i="2"/>
  <c r="G61" i="2"/>
  <c r="E61" i="2"/>
  <c r="E60" i="2"/>
  <c r="G60" i="2" s="1"/>
  <c r="E59" i="2"/>
  <c r="C56" i="2"/>
  <c r="B55" i="2"/>
  <c r="B45" i="2"/>
  <c r="D48" i="2" s="1"/>
  <c r="D49" i="2" s="1"/>
  <c r="F42" i="2"/>
  <c r="D42" i="2"/>
  <c r="G41" i="2"/>
  <c r="E41" i="2"/>
  <c r="B34" i="2"/>
  <c r="D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10" i="2" l="1"/>
  <c r="G68" i="2"/>
  <c r="G59" i="2"/>
  <c r="G70" i="2" s="1"/>
  <c r="G71" i="2" s="1"/>
  <c r="E95" i="5"/>
  <c r="G95" i="5"/>
  <c r="D103" i="5"/>
  <c r="D105" i="5"/>
  <c r="D50" i="5"/>
  <c r="E42" i="5"/>
  <c r="D52" i="5"/>
  <c r="D45" i="2"/>
  <c r="C81" i="2"/>
  <c r="E72" i="2"/>
  <c r="F44" i="2"/>
  <c r="F45" i="2" s="1"/>
  <c r="E70" i="2"/>
  <c r="F63" i="2" s="1"/>
  <c r="G72" i="2"/>
  <c r="F106" i="2"/>
  <c r="F107" i="2" s="1"/>
  <c r="F108" i="2" s="1"/>
  <c r="D111" i="2" l="1"/>
  <c r="G101" i="2"/>
  <c r="E101" i="2"/>
  <c r="G102" i="2"/>
  <c r="G100" i="2"/>
  <c r="E102" i="2"/>
  <c r="E100" i="2"/>
  <c r="F68" i="2"/>
  <c r="F66" i="2"/>
  <c r="F67" i="2"/>
  <c r="F65" i="2"/>
  <c r="F64" i="2"/>
  <c r="F62" i="2"/>
  <c r="E71" i="2"/>
  <c r="F61" i="2"/>
  <c r="F60" i="2"/>
  <c r="F59" i="2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G70" i="5"/>
  <c r="H70" i="5" s="1"/>
  <c r="G67" i="5"/>
  <c r="H67" i="5" s="1"/>
  <c r="G65" i="5"/>
  <c r="H65" i="5" s="1"/>
  <c r="G63" i="5"/>
  <c r="H63" i="5" s="1"/>
  <c r="G61" i="5"/>
  <c r="H61" i="5" s="1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D51" i="5"/>
  <c r="F46" i="2"/>
  <c r="G38" i="2"/>
  <c r="G40" i="2"/>
  <c r="G39" i="2"/>
  <c r="D46" i="2"/>
  <c r="E40" i="2"/>
  <c r="E38" i="2"/>
  <c r="E39" i="2"/>
  <c r="C82" i="2"/>
  <c r="G74" i="2"/>
  <c r="C79" i="2"/>
  <c r="G104" i="2" l="1"/>
  <c r="D112" i="2"/>
  <c r="D114" i="2"/>
  <c r="E104" i="2"/>
  <c r="F72" i="2"/>
  <c r="F70" i="2"/>
  <c r="F71" i="2" s="1"/>
  <c r="G74" i="5"/>
  <c r="G72" i="5"/>
  <c r="G73" i="5" s="1"/>
  <c r="H60" i="5"/>
  <c r="E120" i="5"/>
  <c r="E117" i="5"/>
  <c r="F108" i="5"/>
  <c r="E115" i="5"/>
  <c r="E116" i="5" s="1"/>
  <c r="E119" i="5"/>
  <c r="G42" i="2"/>
  <c r="D52" i="2"/>
  <c r="E42" i="2"/>
  <c r="D50" i="2"/>
  <c r="D51" i="2" s="1"/>
  <c r="C83" i="2"/>
  <c r="D113" i="2" l="1"/>
  <c r="E121" i="2"/>
  <c r="F121" i="2" s="1"/>
  <c r="E118" i="2"/>
  <c r="F118" i="2" s="1"/>
  <c r="E120" i="2"/>
  <c r="F120" i="2" s="1"/>
  <c r="E117" i="2"/>
  <c r="F117" i="2" s="1"/>
  <c r="E122" i="2"/>
  <c r="F122" i="2" s="1"/>
  <c r="E119" i="2"/>
  <c r="F119" i="2" s="1"/>
  <c r="H74" i="5"/>
  <c r="H72" i="5"/>
  <c r="F125" i="5"/>
  <c r="F120" i="5"/>
  <c r="F117" i="5"/>
  <c r="D125" i="5"/>
  <c r="F115" i="5"/>
  <c r="F119" i="5"/>
  <c r="F126" i="2" l="1"/>
  <c r="F124" i="2"/>
  <c r="G129" i="2" s="1"/>
  <c r="G76" i="5"/>
  <c r="H73" i="5"/>
  <c r="G124" i="5"/>
  <c r="F116" i="5"/>
  <c r="F125" i="2" l="1"/>
</calcChain>
</file>

<file path=xl/sharedStrings.xml><?xml version="1.0" encoding="utf-8"?>
<sst xmlns="http://schemas.openxmlformats.org/spreadsheetml/2006/main" count="405" uniqueCount="165">
  <si>
    <t>HPLC System Suitability Report</t>
  </si>
  <si>
    <t>Analysis Data</t>
  </si>
  <si>
    <t>Assay</t>
  </si>
  <si>
    <t>Sample(s)</t>
  </si>
  <si>
    <t>Reference Substance:</t>
  </si>
  <si>
    <t>TELITHRO 100 TABLETS</t>
  </si>
  <si>
    <t>% age Purity:</t>
  </si>
  <si>
    <t>NDQD201607017</t>
  </si>
  <si>
    <t>Weight (mg):</t>
  </si>
  <si>
    <t>Levothyroxine Sodium B.P</t>
  </si>
  <si>
    <t>Standard Conc (mg/mL):</t>
  </si>
  <si>
    <t>Each tablet contains: Levothyroxine Sodium 100 mcg</t>
  </si>
  <si>
    <t>2016-07-14 12:45:49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</si>
  <si>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</si>
  <si>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</si>
  <si>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</si>
  <si>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</si>
  <si>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</si>
  <si>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</si>
  <si>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</si>
  <si>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</si>
  <si>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</si>
  <si>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</si>
  <si>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</si>
  <si>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</si>
  <si>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</si>
  <si>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</si>
  <si>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</si>
  <si>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</si>
  <si>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</si>
  <si>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</si>
  <si>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</si>
  <si>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</si>
  <si>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</si>
  <si>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</si>
  <si>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</si>
  <si>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</si>
  <si>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</si>
  <si>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</si>
  <si>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</si>
  <si>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</si>
  <si>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</si>
  <si>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</si>
  <si>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</si>
  <si>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</si>
  <si>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</si>
  <si>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</si>
  <si>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</si>
  <si>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</si>
  <si>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</si>
  <si>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</si>
  <si>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</si>
  <si>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</si>
  <si>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</si>
  <si>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</si>
  <si>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</si>
  <si>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</si>
  <si>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</si>
  <si>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</si>
  <si>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</si>
  <si>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</si>
  <si>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</si>
  <si>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</si>
  <si>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</si>
  <si>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</si>
  <si>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</si>
  <si>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</si>
  <si>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</si>
  <si>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</si>
  <si>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</si>
  <si>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</si>
  <si>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</si>
  <si>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</si>
  <si>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</si>
  <si>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</si>
  <si>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</si>
  <si>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</si>
  <si>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</si>
  <si>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</si>
  <si>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</si>
  <si>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</si>
  <si>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</si>
  <si>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</si>
  <si>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</si>
  <si>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</si>
  <si>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</si>
  <si>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</si>
  <si>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</si>
  <si>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</si>
  <si>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</si>
  <si>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</si>
  <si>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</si>
  <si>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Average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</si>
  <si>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</si>
  <si>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</si>
  <si>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</si>
  <si>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</si>
  <si>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</si>
  <si>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</si>
  <si>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</si>
  <si>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</si>
  <si>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</si>
  <si>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</si>
  <si>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</si>
  <si>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</si>
  <si>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</si>
  <si>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</si>
  <si>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</si>
  <si>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</si>
  <si>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</si>
  <si>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</si>
  <si>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</si>
  <si>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</si>
  <si>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</si>
  <si>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</si>
  <si>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</si>
  <si>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</si>
  <si>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Uniformity of Weight Test Report</t>
  </si>
  <si>
    <t>2015-12-09 08:22:38</t>
  </si>
  <si>
    <t>Uniformity of weight</t>
  </si>
  <si>
    <t>Tablet weight (mg)</t>
  </si>
  <si>
    <t>% Deviation</t>
  </si>
  <si>
    <t>Total</t>
  </si>
  <si>
    <t>% Deviation from mean</t>
  </si>
  <si>
    <t>TELITHO 100</t>
  </si>
  <si>
    <t>Levothyroxine Tablets BP 100mcg</t>
  </si>
  <si>
    <t>Each uncoated tablet contains Levothyroxine Sodium BP equivalent to anhydrous Levothyroxine Sodium 100mcg</t>
  </si>
  <si>
    <t>SARAH MUTHONI</t>
  </si>
  <si>
    <t>Levothyroxine sodium</t>
  </si>
  <si>
    <t>L34-1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</si>
  <si>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</si>
  <si>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</si>
  <si>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</si>
  <si>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</si>
  <si>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</si>
  <si>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</si>
  <si>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</si>
  <si>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</si>
  <si>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</si>
  <si>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</si>
  <si>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</si>
  <si>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</si>
  <si>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t>Assay Smp B</t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</si>
  <si>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</si>
  <si>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</si>
  <si>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</si>
  <si>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</si>
  <si>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</si>
  <si>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</si>
  <si>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</si>
  <si>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</si>
  <si>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Unit No.</t>
  </si>
  <si>
    <t>Range</t>
  </si>
  <si>
    <t>Minimum:</t>
  </si>
  <si>
    <t>Maximum:</t>
  </si>
  <si>
    <t>Range:</t>
  </si>
  <si>
    <t>Minimum</t>
  </si>
  <si>
    <t>Maximum</t>
  </si>
  <si>
    <t>Each tablet conntains Levotyroxine sodium 100mcg</t>
  </si>
  <si>
    <t>23-01-2017</t>
  </si>
  <si>
    <t>23-01-2018</t>
  </si>
  <si>
    <t>Levotyroxine sodium</t>
  </si>
  <si>
    <t>l34-1</t>
  </si>
  <si>
    <t>Levothyroxime sodium</t>
  </si>
  <si>
    <t>sarah kariuki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</si>
</sst>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%&quot;"/>
    <numFmt numFmtId="170" formatCode="0.0000"/>
    <numFmt numFmtId="171" formatCode="[$-409]d/mmm/yy;@"/>
    <numFmt numFmtId="172" formatCode="dd\-mmm\-yyyy"/>
    <numFmt numFmtId="173" formatCode="0.0\ &quot;mg&quot;"/>
    <numFmt numFmtId="174" formatCode="0.00\ &quot;%&quot;"/>
    <numFmt numFmtId="175" formatCode="0\ &quot;%&quot;"/>
  </numFmts>
  <fonts count="3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  <font>
      <sz val="10"/>
      <color rgb="FF000000"/>
      <name val="Arial"/>
    </font>
    <font>
      <b/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2"/>
      <color rgb="FF000000"/>
      <name val="Arial"/>
      <family val="2"/>
    </font>
    <font>
      <sz val="10"/>
      <color rgb="FF000000"/>
      <name val="Book Antiqua"/>
      <family val="1"/>
    </font>
    <font>
      <b/>
      <sz val="10"/>
      <color rgb="FF000000"/>
      <name val="Arial"/>
      <family val="2"/>
    </font>
    <font>
      <b/>
      <u/>
      <sz val="16"/>
      <color rgb="FF000000"/>
      <name val="Book Antiqua"/>
    </font>
    <font>
      <b/>
      <sz val="14"/>
      <color rgb="FF000000"/>
      <name val="Calibri"/>
    </font>
    <font>
      <b/>
      <sz val="36"/>
      <color rgb="FF000000"/>
      <name val="Book Antiqua"/>
    </font>
    <font>
      <b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20" fillId="2" borderId="0"/>
    <xf numFmtId="0" fontId="20" fillId="2" borderId="0"/>
  </cellStyleXfs>
  <cellXfs count="52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9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0" fontId="8" fillId="3" borderId="0" xfId="0" applyFont="1" applyFill="1" applyProtection="1"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0" fontId="10" fillId="2" borderId="0" xfId="0" applyFont="1" applyFill="1"/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>
      <alignment horizontal="center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1" fillId="3" borderId="21" xfId="0" applyFont="1" applyFill="1" applyBorder="1" applyAlignment="1" applyProtection="1">
      <alignment horizontal="center"/>
      <protection locked="0"/>
    </xf>
    <xf numFmtId="168" fontId="8" fillId="2" borderId="18" xfId="0" applyNumberFormat="1" applyFont="1" applyFill="1" applyBorder="1" applyAlignment="1">
      <alignment horizontal="center"/>
    </xf>
    <xf numFmtId="168" fontId="8" fillId="2" borderId="19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8" fontId="8" fillId="2" borderId="23" xfId="0" applyNumberFormat="1" applyFont="1" applyFill="1" applyBorder="1" applyAlignment="1">
      <alignment horizontal="center"/>
    </xf>
    <xf numFmtId="168" fontId="8" fillId="2" borderId="15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11" fillId="3" borderId="25" xfId="0" applyFont="1" applyFill="1" applyBorder="1" applyAlignment="1" applyProtection="1">
      <alignment horizontal="center"/>
      <protection locked="0"/>
    </xf>
    <xf numFmtId="168" fontId="8" fillId="2" borderId="26" xfId="0" applyNumberFormat="1" applyFont="1" applyFill="1" applyBorder="1" applyAlignment="1">
      <alignment horizontal="center"/>
    </xf>
    <xf numFmtId="168" fontId="8" fillId="2" borderId="27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1" fontId="9" fillId="6" borderId="28" xfId="0" applyNumberFormat="1" applyFont="1" applyFill="1" applyBorder="1" applyAlignment="1">
      <alignment horizontal="center"/>
    </xf>
    <xf numFmtId="168" fontId="9" fillId="6" borderId="29" xfId="0" applyNumberFormat="1" applyFont="1" applyFill="1" applyBorder="1" applyAlignment="1">
      <alignment horizontal="center"/>
    </xf>
    <xf numFmtId="168" fontId="9" fillId="6" borderId="30" xfId="0" applyNumberFormat="1" applyFont="1" applyFill="1" applyBorder="1" applyAlignment="1">
      <alignment horizontal="center"/>
    </xf>
    <xf numFmtId="0" fontId="8" fillId="2" borderId="31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33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center"/>
    </xf>
    <xf numFmtId="2" fontId="8" fillId="7" borderId="33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4" xfId="0" applyNumberFormat="1" applyFont="1" applyFill="1" applyBorder="1" applyAlignment="1">
      <alignment horizontal="center"/>
    </xf>
    <xf numFmtId="0" fontId="8" fillId="2" borderId="35" xfId="0" applyFont="1" applyFill="1" applyBorder="1" applyAlignment="1">
      <alignment horizontal="right"/>
    </xf>
    <xf numFmtId="0" fontId="11" fillId="3" borderId="33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168" fontId="9" fillId="7" borderId="37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3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0" fontId="8" fillId="7" borderId="36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11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9" fillId="2" borderId="39" xfId="0" applyFont="1" applyFill="1" applyBorder="1" applyAlignment="1">
      <alignment horizontal="center"/>
    </xf>
    <xf numFmtId="0" fontId="9" fillId="7" borderId="4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7" borderId="41" xfId="0" applyFont="1" applyFill="1" applyBorder="1" applyAlignment="1">
      <alignment horizontal="center" wrapText="1"/>
    </xf>
    <xf numFmtId="0" fontId="9" fillId="7" borderId="16" xfId="0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center"/>
    </xf>
    <xf numFmtId="2" fontId="8" fillId="2" borderId="18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8" fillId="2" borderId="20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2" fontId="8" fillId="2" borderId="3" xfId="0" applyNumberFormat="1" applyFont="1" applyFill="1" applyBorder="1" applyAlignment="1">
      <alignment horizontal="center"/>
    </xf>
    <xf numFmtId="2" fontId="8" fillId="2" borderId="22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2" fontId="8" fillId="2" borderId="29" xfId="0" applyNumberFormat="1" applyFont="1" applyFill="1" applyBorder="1" applyAlignment="1">
      <alignment horizontal="center"/>
    </xf>
    <xf numFmtId="2" fontId="8" fillId="2" borderId="42" xfId="0" applyNumberFormat="1" applyFont="1" applyFill="1" applyBorder="1" applyAlignment="1">
      <alignment horizontal="center"/>
    </xf>
    <xf numFmtId="2" fontId="8" fillId="2" borderId="43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2" xfId="0" applyFont="1" applyFill="1" applyBorder="1"/>
    <xf numFmtId="0" fontId="8" fillId="2" borderId="14" xfId="0" applyFont="1" applyFill="1" applyBorder="1" applyAlignment="1">
      <alignment horizontal="center"/>
    </xf>
    <xf numFmtId="10" fontId="9" fillId="2" borderId="0" xfId="0" applyNumberFormat="1" applyFont="1" applyFill="1" applyAlignment="1">
      <alignment horizontal="center"/>
    </xf>
    <xf numFmtId="2" fontId="9" fillId="5" borderId="44" xfId="0" applyNumberFormat="1" applyFont="1" applyFill="1" applyBorder="1" applyAlignment="1">
      <alignment horizontal="center"/>
    </xf>
    <xf numFmtId="2" fontId="11" fillId="5" borderId="44" xfId="0" applyNumberFormat="1" applyFont="1" applyFill="1" applyBorder="1" applyAlignment="1">
      <alignment horizontal="center"/>
    </xf>
    <xf numFmtId="10" fontId="9" fillId="6" borderId="44" xfId="0" applyNumberFormat="1" applyFont="1" applyFill="1" applyBorder="1" applyAlignment="1">
      <alignment horizontal="center"/>
    </xf>
    <xf numFmtId="10" fontId="11" fillId="6" borderId="44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/>
    </xf>
    <xf numFmtId="2" fontId="9" fillId="5" borderId="45" xfId="0" applyNumberFormat="1" applyFont="1" applyFill="1" applyBorder="1" applyAlignment="1">
      <alignment horizontal="center"/>
    </xf>
    <xf numFmtId="2" fontId="11" fillId="5" borderId="45" xfId="0" applyNumberFormat="1" applyFont="1" applyFill="1" applyBorder="1" applyAlignment="1">
      <alignment horizontal="center"/>
    </xf>
    <xf numFmtId="0" fontId="8" fillId="2" borderId="0" xfId="0" applyFont="1" applyFill="1"/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9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 applyProtection="1">
      <alignment horizontal="center"/>
      <protection locked="0"/>
    </xf>
    <xf numFmtId="1" fontId="9" fillId="6" borderId="1" xfId="0" applyNumberFormat="1" applyFont="1" applyFill="1" applyBorder="1" applyAlignment="1">
      <alignment horizontal="center"/>
    </xf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0" fontId="15" fillId="2" borderId="0" xfId="0" applyFont="1" applyFill="1"/>
    <xf numFmtId="0" fontId="11" fillId="3" borderId="16" xfId="0" applyFont="1" applyFill="1" applyBorder="1" applyAlignment="1" applyProtection="1">
      <alignment horizontal="center"/>
      <protection locked="0"/>
    </xf>
    <xf numFmtId="0" fontId="9" fillId="2" borderId="46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11" fillId="3" borderId="22" xfId="0" applyFont="1" applyFill="1" applyBorder="1" applyAlignment="1" applyProtection="1">
      <alignment horizontal="center"/>
      <protection locked="0"/>
    </xf>
    <xf numFmtId="168" fontId="8" fillId="2" borderId="4" xfId="0" applyNumberFormat="1" applyFont="1" applyFill="1" applyBorder="1" applyAlignment="1">
      <alignment horizontal="center"/>
    </xf>
    <xf numFmtId="0" fontId="11" fillId="3" borderId="47" xfId="0" applyFont="1" applyFill="1" applyBorder="1" applyAlignment="1" applyProtection="1">
      <alignment horizontal="center"/>
      <protection locked="0"/>
    </xf>
    <xf numFmtId="168" fontId="8" fillId="2" borderId="3" xfId="0" applyNumberFormat="1" applyFont="1" applyFill="1" applyBorder="1" applyAlignment="1">
      <alignment horizontal="center"/>
    </xf>
    <xf numFmtId="168" fontId="8" fillId="2" borderId="5" xfId="0" applyNumberFormat="1" applyFont="1" applyFill="1" applyBorder="1" applyAlignment="1">
      <alignment horizontal="center"/>
    </xf>
    <xf numFmtId="168" fontId="11" fillId="3" borderId="7" xfId="0" applyNumberFormat="1" applyFont="1" applyFill="1" applyBorder="1" applyAlignment="1" applyProtection="1">
      <alignment horizontal="center"/>
      <protection locked="0"/>
    </xf>
    <xf numFmtId="168" fontId="9" fillId="6" borderId="48" xfId="0" applyNumberFormat="1" applyFont="1" applyFill="1" applyBorder="1" applyAlignment="1">
      <alignment horizontal="center"/>
    </xf>
    <xf numFmtId="168" fontId="9" fillId="6" borderId="36" xfId="0" applyNumberFormat="1" applyFont="1" applyFill="1" applyBorder="1" applyAlignment="1">
      <alignment horizontal="center"/>
    </xf>
    <xf numFmtId="0" fontId="11" fillId="3" borderId="49" xfId="0" applyFont="1" applyFill="1" applyBorder="1" applyAlignment="1" applyProtection="1">
      <alignment horizontal="center"/>
      <protection locked="0"/>
    </xf>
    <xf numFmtId="2" fontId="8" fillId="6" borderId="44" xfId="0" applyNumberFormat="1" applyFont="1" applyFill="1" applyBorder="1" applyAlignment="1">
      <alignment horizontal="center"/>
    </xf>
    <xf numFmtId="2" fontId="8" fillId="7" borderId="44" xfId="0" applyNumberFormat="1" applyFont="1" applyFill="1" applyBorder="1" applyAlignment="1">
      <alignment horizontal="center"/>
    </xf>
    <xf numFmtId="0" fontId="2" fillId="2" borderId="0" xfId="0" applyFont="1" applyFill="1"/>
    <xf numFmtId="0" fontId="8" fillId="2" borderId="17" xfId="0" applyFont="1" applyFill="1" applyBorder="1" applyAlignment="1">
      <alignment horizontal="right"/>
    </xf>
    <xf numFmtId="170" fontId="8" fillId="7" borderId="44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19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68" fontId="9" fillId="7" borderId="3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10" fontId="9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9" fillId="7" borderId="34" xfId="0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/>
    <xf numFmtId="0" fontId="9" fillId="2" borderId="16" xfId="0" applyFont="1" applyFill="1" applyBorder="1" applyAlignment="1">
      <alignment horizontal="center" wrapText="1"/>
    </xf>
    <xf numFmtId="2" fontId="8" fillId="2" borderId="18" xfId="0" applyNumberFormat="1" applyFont="1" applyFill="1" applyBorder="1" applyAlignment="1">
      <alignment horizontal="center"/>
    </xf>
    <xf numFmtId="10" fontId="8" fillId="2" borderId="19" xfId="0" applyNumberFormat="1" applyFont="1" applyFill="1" applyBorder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10" fontId="8" fillId="2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right"/>
    </xf>
    <xf numFmtId="10" fontId="11" fillId="7" borderId="44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8" fillId="2" borderId="14" xfId="0" applyFont="1" applyFill="1" applyBorder="1"/>
    <xf numFmtId="0" fontId="8" fillId="2" borderId="6" xfId="0" applyFont="1" applyFill="1" applyBorder="1"/>
    <xf numFmtId="0" fontId="8" fillId="2" borderId="38" xfId="0" applyFont="1" applyFill="1" applyBorder="1"/>
    <xf numFmtId="0" fontId="8" fillId="2" borderId="51" xfId="0" applyFont="1" applyFill="1" applyBorder="1" applyAlignment="1">
      <alignment horizontal="center"/>
    </xf>
    <xf numFmtId="0" fontId="8" fillId="2" borderId="52" xfId="0" applyFont="1" applyFill="1" applyBorder="1" applyAlignment="1">
      <alignment horizontal="right"/>
    </xf>
    <xf numFmtId="0" fontId="11" fillId="7" borderId="34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0" fillId="3" borderId="0" xfId="0" applyFont="1" applyFill="1" applyAlignment="1" applyProtection="1">
      <alignment horizontal="left"/>
      <protection locked="0"/>
    </xf>
    <xf numFmtId="0" fontId="9" fillId="2" borderId="10" xfId="0" applyFont="1" applyFill="1" applyBorder="1" applyAlignment="1">
      <alignment horizontal="center"/>
    </xf>
    <xf numFmtId="0" fontId="8" fillId="2" borderId="53" xfId="0" applyFont="1" applyFill="1" applyBorder="1" applyAlignment="1">
      <alignment horizontal="right"/>
    </xf>
    <xf numFmtId="0" fontId="21" fillId="2" borderId="0" xfId="1" applyFont="1" applyFill="1"/>
    <xf numFmtId="0" fontId="22" fillId="2" borderId="0" xfId="1" applyFont="1" applyFill="1" applyAlignment="1">
      <alignment wrapText="1"/>
    </xf>
    <xf numFmtId="0" fontId="23" fillId="2" borderId="0" xfId="1" applyFont="1" applyFill="1"/>
    <xf numFmtId="0" fontId="25" fillId="2" borderId="0" xfId="1" applyFont="1" applyFill="1"/>
    <xf numFmtId="171" fontId="25" fillId="2" borderId="0" xfId="1" applyNumberFormat="1" applyFont="1" applyFill="1" applyAlignment="1">
      <alignment horizontal="center"/>
    </xf>
    <xf numFmtId="0" fontId="24" fillId="2" borderId="0" xfId="1" applyFont="1" applyFill="1" applyAlignment="1">
      <alignment horizontal="right"/>
    </xf>
    <xf numFmtId="171" fontId="25" fillId="2" borderId="0" xfId="1" applyNumberFormat="1" applyFont="1" applyFill="1"/>
    <xf numFmtId="0" fontId="23" fillId="2" borderId="0" xfId="1" applyFont="1" applyFill="1" applyAlignment="1">
      <alignment horizontal="left"/>
    </xf>
    <xf numFmtId="0" fontId="26" fillId="2" borderId="0" xfId="1" applyFont="1" applyFill="1"/>
    <xf numFmtId="164" fontId="21" fillId="2" borderId="0" xfId="1" applyNumberFormat="1" applyFont="1" applyFill="1"/>
    <xf numFmtId="164" fontId="24" fillId="2" borderId="58" xfId="1" applyNumberFormat="1" applyFont="1" applyFill="1" applyBorder="1" applyAlignment="1">
      <alignment horizontal="center" wrapText="1"/>
    </xf>
    <xf numFmtId="0" fontId="24" fillId="2" borderId="58" xfId="1" applyFont="1" applyFill="1" applyBorder="1" applyAlignment="1">
      <alignment horizontal="center" wrapText="1"/>
    </xf>
    <xf numFmtId="0" fontId="27" fillId="2" borderId="0" xfId="1" applyFont="1" applyFill="1" applyAlignment="1">
      <alignment horizontal="center"/>
    </xf>
    <xf numFmtId="2" fontId="25" fillId="3" borderId="59" xfId="1" applyNumberFormat="1" applyFont="1" applyFill="1" applyBorder="1" applyProtection="1">
      <protection locked="0"/>
    </xf>
    <xf numFmtId="10" fontId="25" fillId="2" borderId="37" xfId="1" applyNumberFormat="1" applyFont="1" applyFill="1" applyBorder="1" applyAlignment="1">
      <alignment horizontal="center"/>
    </xf>
    <xf numFmtId="10" fontId="25" fillId="2" borderId="0" xfId="1" applyNumberFormat="1" applyFont="1" applyFill="1" applyAlignment="1">
      <alignment horizontal="center"/>
    </xf>
    <xf numFmtId="10" fontId="25" fillId="2" borderId="59" xfId="1" applyNumberFormat="1" applyFont="1" applyFill="1" applyBorder="1" applyAlignment="1">
      <alignment horizontal="center"/>
    </xf>
    <xf numFmtId="2" fontId="25" fillId="3" borderId="36" xfId="1" applyNumberFormat="1" applyFont="1" applyFill="1" applyBorder="1" applyProtection="1">
      <protection locked="0"/>
    </xf>
    <xf numFmtId="10" fontId="25" fillId="2" borderId="36" xfId="1" applyNumberFormat="1" applyFont="1" applyFill="1" applyBorder="1" applyAlignment="1">
      <alignment horizontal="center"/>
    </xf>
    <xf numFmtId="170" fontId="27" fillId="2" borderId="0" xfId="1" applyNumberFormat="1" applyFont="1" applyFill="1" applyAlignment="1">
      <alignment horizontal="center"/>
    </xf>
    <xf numFmtId="10" fontId="27" fillId="2" borderId="0" xfId="1" applyNumberFormat="1" applyFont="1" applyFill="1" applyAlignment="1">
      <alignment horizontal="center"/>
    </xf>
    <xf numFmtId="0" fontId="25" fillId="2" borderId="58" xfId="1" applyFont="1" applyFill="1" applyBorder="1" applyAlignment="1">
      <alignment horizontal="right" vertical="center"/>
    </xf>
    <xf numFmtId="170" fontId="25" fillId="2" borderId="58" xfId="1" applyNumberFormat="1" applyFont="1" applyFill="1" applyBorder="1" applyAlignment="1">
      <alignment horizontal="center" vertical="center"/>
    </xf>
    <xf numFmtId="170" fontId="25" fillId="2" borderId="0" xfId="1" applyNumberFormat="1" applyFont="1" applyFill="1" applyAlignment="1">
      <alignment horizontal="center"/>
    </xf>
    <xf numFmtId="164" fontId="24" fillId="2" borderId="58" xfId="1" applyNumberFormat="1" applyFont="1" applyFill="1" applyBorder="1" applyAlignment="1">
      <alignment horizontal="center" vertical="center"/>
    </xf>
    <xf numFmtId="2" fontId="28" fillId="2" borderId="0" xfId="1" applyNumberFormat="1" applyFont="1" applyFill="1" applyAlignment="1">
      <alignment horizontal="right"/>
    </xf>
    <xf numFmtId="2" fontId="24" fillId="2" borderId="0" xfId="1" applyNumberFormat="1" applyFont="1" applyFill="1"/>
    <xf numFmtId="2" fontId="28" fillId="2" borderId="0" xfId="1" applyNumberFormat="1" applyFont="1" applyFill="1"/>
    <xf numFmtId="0" fontId="24" fillId="2" borderId="58" xfId="1" applyFont="1" applyFill="1" applyBorder="1" applyAlignment="1">
      <alignment horizontal="center" vertical="center"/>
    </xf>
    <xf numFmtId="10" fontId="27" fillId="2" borderId="0" xfId="1" applyNumberFormat="1" applyFont="1" applyFill="1"/>
    <xf numFmtId="165" fontId="24" fillId="2" borderId="32" xfId="1" applyNumberFormat="1" applyFont="1" applyFill="1" applyBorder="1" applyAlignment="1">
      <alignment horizontal="center"/>
    </xf>
    <xf numFmtId="2" fontId="24" fillId="2" borderId="58" xfId="1" applyNumberFormat="1" applyFont="1" applyFill="1" applyBorder="1" applyAlignment="1">
      <alignment horizontal="center" vertical="center"/>
    </xf>
    <xf numFmtId="165" fontId="24" fillId="2" borderId="34" xfId="1" applyNumberFormat="1" applyFont="1" applyFill="1" applyBorder="1" applyAlignment="1">
      <alignment horizontal="center"/>
    </xf>
    <xf numFmtId="0" fontId="25" fillId="2" borderId="9" xfId="1" applyFont="1" applyFill="1" applyBorder="1"/>
    <xf numFmtId="0" fontId="25" fillId="2" borderId="0" xfId="1" applyFont="1" applyFill="1" applyAlignment="1">
      <alignment horizontal="center"/>
    </xf>
    <xf numFmtId="10" fontId="25" fillId="2" borderId="9" xfId="1" applyNumberFormat="1" applyFont="1" applyFill="1" applyBorder="1"/>
    <xf numFmtId="0" fontId="24" fillId="2" borderId="10" xfId="1" applyFont="1" applyFill="1" applyBorder="1"/>
    <xf numFmtId="0" fontId="24" fillId="2" borderId="10" xfId="1" applyFont="1" applyFill="1" applyBorder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25" fillId="2" borderId="7" xfId="1" applyFont="1" applyFill="1" applyBorder="1"/>
    <xf numFmtId="0" fontId="24" fillId="2" borderId="11" xfId="1" applyFont="1" applyFill="1" applyBorder="1"/>
    <xf numFmtId="0" fontId="24" fillId="2" borderId="0" xfId="1" applyFont="1" applyFill="1"/>
    <xf numFmtId="0" fontId="25" fillId="2" borderId="11" xfId="1" applyFont="1" applyFill="1" applyBorder="1"/>
    <xf numFmtId="0" fontId="20" fillId="2" borderId="0" xfId="1" applyFill="1"/>
    <xf numFmtId="14" fontId="25" fillId="2" borderId="7" xfId="1" applyNumberFormat="1" applyFont="1" applyFill="1" applyBorder="1"/>
    <xf numFmtId="0" fontId="2" fillId="2" borderId="0" xfId="2" applyFont="1" applyFill="1"/>
    <xf numFmtId="0" fontId="20" fillId="2" borderId="0" xfId="2" applyFill="1"/>
    <xf numFmtId="0" fontId="8" fillId="2" borderId="0" xfId="2" applyFont="1" applyFill="1"/>
    <xf numFmtId="0" fontId="9" fillId="2" borderId="0" xfId="2" applyFont="1" applyFill="1"/>
    <xf numFmtId="0" fontId="11" fillId="2" borderId="0" xfId="2" applyFont="1" applyFill="1" applyAlignment="1" applyProtection="1">
      <alignment horizontal="right"/>
      <protection locked="0"/>
    </xf>
    <xf numFmtId="0" fontId="11" fillId="2" borderId="0" xfId="2" applyFont="1" applyFill="1" applyAlignment="1" applyProtection="1">
      <alignment horizontal="left"/>
      <protection locked="0"/>
    </xf>
    <xf numFmtId="0" fontId="10" fillId="2" borderId="0" xfId="2" applyFont="1" applyFill="1"/>
    <xf numFmtId="0" fontId="10" fillId="3" borderId="0" xfId="2" applyFont="1" applyFill="1" applyAlignment="1" applyProtection="1">
      <alignment horizontal="left"/>
      <protection locked="0"/>
    </xf>
    <xf numFmtId="0" fontId="8" fillId="3" borderId="0" xfId="2" applyFont="1" applyFill="1" applyProtection="1">
      <protection locked="0"/>
    </xf>
    <xf numFmtId="172" fontId="10" fillId="3" borderId="0" xfId="2" applyNumberFormat="1" applyFont="1" applyFill="1" applyAlignment="1" applyProtection="1">
      <alignment horizontal="center"/>
      <protection locked="0"/>
    </xf>
    <xf numFmtId="166" fontId="8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9" fillId="2" borderId="0" xfId="2" applyFont="1" applyFill="1" applyAlignment="1">
      <alignment horizontal="right"/>
    </xf>
    <xf numFmtId="0" fontId="8" fillId="2" borderId="0" xfId="2" applyFont="1" applyFill="1" applyAlignment="1">
      <alignment horizontal="right"/>
    </xf>
    <xf numFmtId="0" fontId="11" fillId="3" borderId="0" xfId="2" applyFont="1" applyFill="1" applyAlignment="1" applyProtection="1">
      <alignment horizontal="center"/>
      <protection locked="0"/>
    </xf>
    <xf numFmtId="0" fontId="10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30" fillId="2" borderId="0" xfId="2" applyFont="1" applyFill="1" applyAlignment="1">
      <alignment vertical="center" wrapText="1"/>
    </xf>
    <xf numFmtId="0" fontId="9" fillId="2" borderId="0" xfId="2" applyFont="1" applyFill="1" applyAlignment="1">
      <alignment horizontal="center"/>
    </xf>
    <xf numFmtId="0" fontId="13" fillId="2" borderId="0" xfId="2" applyFont="1" applyFill="1"/>
    <xf numFmtId="0" fontId="15" fillId="2" borderId="0" xfId="2" applyFont="1" applyFill="1"/>
    <xf numFmtId="2" fontId="11" fillId="3" borderId="0" xfId="2" applyNumberFormat="1" applyFont="1" applyFill="1" applyAlignment="1" applyProtection="1">
      <alignment horizontal="center"/>
      <protection locked="0"/>
    </xf>
    <xf numFmtId="0" fontId="9" fillId="2" borderId="0" xfId="2" applyFont="1" applyFill="1" applyAlignment="1">
      <alignment vertical="center" wrapText="1"/>
    </xf>
    <xf numFmtId="0" fontId="12" fillId="2" borderId="0" xfId="2" applyFont="1" applyFill="1"/>
    <xf numFmtId="2" fontId="9" fillId="2" borderId="0" xfId="2" applyNumberFormat="1" applyFont="1" applyFill="1" applyAlignment="1">
      <alignment horizontal="center"/>
    </xf>
    <xf numFmtId="0" fontId="14" fillId="2" borderId="0" xfId="2" applyFont="1" applyFill="1" applyAlignment="1">
      <alignment horizontal="left" vertical="center" wrapText="1"/>
    </xf>
    <xf numFmtId="167" fontId="9" fillId="2" borderId="0" xfId="2" applyNumberFormat="1" applyFont="1" applyFill="1" applyAlignment="1">
      <alignment horizontal="center"/>
    </xf>
    <xf numFmtId="0" fontId="8" fillId="2" borderId="12" xfId="2" applyFont="1" applyFill="1" applyBorder="1" applyAlignment="1">
      <alignment horizontal="right"/>
    </xf>
    <xf numFmtId="0" fontId="11" fillId="3" borderId="16" xfId="2" applyFont="1" applyFill="1" applyBorder="1" applyAlignment="1" applyProtection="1">
      <alignment horizontal="center"/>
      <protection locked="0"/>
    </xf>
    <xf numFmtId="0" fontId="8" fillId="2" borderId="14" xfId="2" applyFont="1" applyFill="1" applyBorder="1" applyAlignment="1">
      <alignment horizontal="right"/>
    </xf>
    <xf numFmtId="0" fontId="11" fillId="3" borderId="22" xfId="2" applyFont="1" applyFill="1" applyBorder="1" applyAlignment="1" applyProtection="1">
      <alignment horizontal="center"/>
      <protection locked="0"/>
    </xf>
    <xf numFmtId="0" fontId="9" fillId="2" borderId="16" xfId="2" applyFont="1" applyFill="1" applyBorder="1" applyAlignment="1">
      <alignment horizontal="center"/>
    </xf>
    <xf numFmtId="0" fontId="9" fillId="2" borderId="17" xfId="2" applyFont="1" applyFill="1" applyBorder="1" applyAlignment="1">
      <alignment horizontal="center"/>
    </xf>
    <xf numFmtId="0" fontId="9" fillId="2" borderId="18" xfId="2" applyFont="1" applyFill="1" applyBorder="1" applyAlignment="1">
      <alignment horizontal="center"/>
    </xf>
    <xf numFmtId="0" fontId="9" fillId="2" borderId="44" xfId="2" applyFont="1" applyFill="1" applyBorder="1" applyAlignment="1">
      <alignment horizontal="center"/>
    </xf>
    <xf numFmtId="0" fontId="9" fillId="2" borderId="58" xfId="2" applyFont="1" applyFill="1" applyBorder="1" applyAlignment="1">
      <alignment horizontal="center"/>
    </xf>
    <xf numFmtId="0" fontId="8" fillId="2" borderId="20" xfId="2" applyFont="1" applyFill="1" applyBorder="1" applyAlignment="1">
      <alignment horizontal="center"/>
    </xf>
    <xf numFmtId="0" fontId="11" fillId="3" borderId="21" xfId="2" applyFont="1" applyFill="1" applyBorder="1" applyAlignment="1" applyProtection="1">
      <alignment horizontal="center"/>
      <protection locked="0"/>
    </xf>
    <xf numFmtId="168" fontId="8" fillId="2" borderId="18" xfId="2" applyNumberFormat="1" applyFont="1" applyFill="1" applyBorder="1" applyAlignment="1">
      <alignment horizontal="center"/>
    </xf>
    <xf numFmtId="168" fontId="8" fillId="2" borderId="19" xfId="2" applyNumberFormat="1" applyFont="1" applyFill="1" applyBorder="1" applyAlignment="1">
      <alignment horizontal="center"/>
    </xf>
    <xf numFmtId="0" fontId="12" fillId="2" borderId="37" xfId="2" applyFont="1" applyFill="1" applyBorder="1"/>
    <xf numFmtId="0" fontId="8" fillId="2" borderId="22" xfId="2" applyFont="1" applyFill="1" applyBorder="1" applyAlignment="1">
      <alignment horizontal="center"/>
    </xf>
    <xf numFmtId="0" fontId="11" fillId="3" borderId="14" xfId="2" applyFont="1" applyFill="1" applyBorder="1" applyAlignment="1" applyProtection="1">
      <alignment horizontal="center"/>
      <protection locked="0"/>
    </xf>
    <xf numFmtId="168" fontId="8" fillId="2" borderId="23" xfId="2" applyNumberFormat="1" applyFont="1" applyFill="1" applyBorder="1" applyAlignment="1">
      <alignment horizontal="center"/>
    </xf>
    <xf numFmtId="168" fontId="8" fillId="2" borderId="15" xfId="2" applyNumberFormat="1" applyFont="1" applyFill="1" applyBorder="1" applyAlignment="1">
      <alignment horizontal="center"/>
    </xf>
    <xf numFmtId="0" fontId="8" fillId="2" borderId="24" xfId="2" applyFont="1" applyFill="1" applyBorder="1" applyAlignment="1">
      <alignment horizontal="center"/>
    </xf>
    <xf numFmtId="0" fontId="11" fillId="3" borderId="25" xfId="2" applyFont="1" applyFill="1" applyBorder="1" applyAlignment="1" applyProtection="1">
      <alignment horizontal="center"/>
      <protection locked="0"/>
    </xf>
    <xf numFmtId="168" fontId="8" fillId="2" borderId="26" xfId="2" applyNumberFormat="1" applyFont="1" applyFill="1" applyBorder="1" applyAlignment="1">
      <alignment horizontal="center"/>
    </xf>
    <xf numFmtId="168" fontId="8" fillId="2" borderId="27" xfId="2" applyNumberFormat="1" applyFont="1" applyFill="1" applyBorder="1" applyAlignment="1">
      <alignment horizontal="center"/>
    </xf>
    <xf numFmtId="0" fontId="8" fillId="2" borderId="36" xfId="2" applyFont="1" applyFill="1" applyBorder="1"/>
    <xf numFmtId="0" fontId="8" fillId="2" borderId="22" xfId="2" applyFont="1" applyFill="1" applyBorder="1" applyAlignment="1">
      <alignment horizontal="right"/>
    </xf>
    <xf numFmtId="1" fontId="9" fillId="6" borderId="28" xfId="2" applyNumberFormat="1" applyFont="1" applyFill="1" applyBorder="1" applyAlignment="1">
      <alignment horizontal="center"/>
    </xf>
    <xf numFmtId="168" fontId="9" fillId="6" borderId="29" xfId="2" applyNumberFormat="1" applyFont="1" applyFill="1" applyBorder="1" applyAlignment="1">
      <alignment horizontal="center"/>
    </xf>
    <xf numFmtId="168" fontId="9" fillId="6" borderId="30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8" fillId="2" borderId="31" xfId="2" applyFont="1" applyFill="1" applyBorder="1" applyAlignment="1">
      <alignment horizontal="right"/>
    </xf>
    <xf numFmtId="0" fontId="11" fillId="3" borderId="32" xfId="2" applyFont="1" applyFill="1" applyBorder="1" applyAlignment="1" applyProtection="1">
      <alignment horizontal="center"/>
      <protection locked="0"/>
    </xf>
    <xf numFmtId="0" fontId="8" fillId="2" borderId="11" xfId="2" applyFont="1" applyFill="1" applyBorder="1" applyAlignment="1">
      <alignment horizontal="right"/>
    </xf>
    <xf numFmtId="2" fontId="8" fillId="6" borderId="33" xfId="2" applyNumberFormat="1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2" fontId="8" fillId="7" borderId="33" xfId="2" applyNumberFormat="1" applyFont="1" applyFill="1" applyBorder="1" applyAlignment="1">
      <alignment horizontal="center"/>
    </xf>
    <xf numFmtId="2" fontId="8" fillId="2" borderId="0" xfId="2" applyNumberFormat="1" applyFont="1" applyFill="1" applyAlignment="1">
      <alignment horizontal="center"/>
    </xf>
    <xf numFmtId="170" fontId="8" fillId="6" borderId="33" xfId="2" applyNumberFormat="1" applyFont="1" applyFill="1" applyBorder="1" applyAlignment="1">
      <alignment horizontal="center"/>
    </xf>
    <xf numFmtId="170" fontId="8" fillId="2" borderId="0" xfId="2" applyNumberFormat="1" applyFont="1" applyFill="1" applyAlignment="1">
      <alignment horizontal="center"/>
    </xf>
    <xf numFmtId="170" fontId="8" fillId="6" borderId="34" xfId="2" applyNumberFormat="1" applyFont="1" applyFill="1" applyBorder="1" applyAlignment="1">
      <alignment horizontal="center"/>
    </xf>
    <xf numFmtId="0" fontId="8" fillId="2" borderId="35" xfId="2" applyFont="1" applyFill="1" applyBorder="1" applyAlignment="1">
      <alignment horizontal="right"/>
    </xf>
    <xf numFmtId="170" fontId="11" fillId="3" borderId="33" xfId="2" applyNumberFormat="1" applyFont="1" applyFill="1" applyBorder="1" applyAlignment="1" applyProtection="1">
      <alignment horizontal="center"/>
      <protection locked="0"/>
    </xf>
    <xf numFmtId="170" fontId="8" fillId="2" borderId="0" xfId="2" applyNumberFormat="1" applyFont="1" applyFill="1"/>
    <xf numFmtId="0" fontId="8" fillId="2" borderId="21" xfId="2" applyFont="1" applyFill="1" applyBorder="1" applyAlignment="1">
      <alignment horizontal="right"/>
    </xf>
    <xf numFmtId="1" fontId="8" fillId="2" borderId="0" xfId="2" applyNumberFormat="1" applyFont="1" applyFill="1" applyAlignment="1">
      <alignment horizontal="center"/>
    </xf>
    <xf numFmtId="0" fontId="8" fillId="2" borderId="36" xfId="2" applyFont="1" applyFill="1" applyBorder="1" applyAlignment="1">
      <alignment horizontal="right"/>
    </xf>
    <xf numFmtId="2" fontId="8" fillId="6" borderId="36" xfId="2" applyNumberFormat="1" applyFont="1" applyFill="1" applyBorder="1" applyAlignment="1">
      <alignment horizontal="center"/>
    </xf>
    <xf numFmtId="168" fontId="9" fillId="7" borderId="37" xfId="2" applyNumberFormat="1" applyFont="1" applyFill="1" applyBorder="1" applyAlignment="1">
      <alignment horizontal="center"/>
    </xf>
    <xf numFmtId="168" fontId="8" fillId="2" borderId="0" xfId="2" applyNumberFormat="1" applyFont="1" applyFill="1" applyAlignment="1">
      <alignment horizontal="center"/>
    </xf>
    <xf numFmtId="10" fontId="8" fillId="6" borderId="33" xfId="2" applyNumberFormat="1" applyFont="1" applyFill="1" applyBorder="1" applyAlignment="1">
      <alignment horizontal="center"/>
    </xf>
    <xf numFmtId="0" fontId="8" fillId="2" borderId="38" xfId="2" applyFont="1" applyFill="1" applyBorder="1" applyAlignment="1">
      <alignment horizontal="right"/>
    </xf>
    <xf numFmtId="0" fontId="8" fillId="7" borderId="36" xfId="2" applyFont="1" applyFill="1" applyBorder="1" applyAlignment="1">
      <alignment horizontal="center"/>
    </xf>
    <xf numFmtId="0" fontId="3" fillId="2" borderId="0" xfId="2" applyFont="1" applyFill="1"/>
    <xf numFmtId="0" fontId="9" fillId="2" borderId="0" xfId="2" applyFont="1" applyFill="1" applyAlignment="1">
      <alignment horizontal="left"/>
    </xf>
    <xf numFmtId="0" fontId="8" fillId="2" borderId="0" xfId="2" applyFont="1" applyFill="1" applyAlignment="1">
      <alignment horizontal="left"/>
    </xf>
    <xf numFmtId="173" fontId="11" fillId="3" borderId="0" xfId="2" applyNumberFormat="1" applyFont="1" applyFill="1" applyAlignment="1" applyProtection="1">
      <alignment horizontal="center"/>
      <protection locked="0"/>
    </xf>
    <xf numFmtId="170" fontId="9" fillId="2" borderId="0" xfId="2" applyNumberFormat="1" applyFont="1" applyFill="1" applyAlignment="1" applyProtection="1">
      <alignment horizontal="center"/>
      <protection locked="0"/>
    </xf>
    <xf numFmtId="2" fontId="9" fillId="2" borderId="37" xfId="2" applyNumberFormat="1" applyFont="1" applyFill="1" applyBorder="1" applyAlignment="1">
      <alignment horizontal="center"/>
    </xf>
    <xf numFmtId="0" fontId="9" fillId="2" borderId="37" xfId="2" applyFont="1" applyFill="1" applyBorder="1" applyAlignment="1">
      <alignment horizontal="center"/>
    </xf>
    <xf numFmtId="0" fontId="8" fillId="2" borderId="37" xfId="2" applyFont="1" applyFill="1" applyBorder="1" applyAlignment="1">
      <alignment horizontal="center"/>
    </xf>
    <xf numFmtId="0" fontId="11" fillId="3" borderId="12" xfId="2" applyFont="1" applyFill="1" applyBorder="1" applyAlignment="1" applyProtection="1">
      <alignment horizontal="center"/>
      <protection locked="0"/>
    </xf>
    <xf numFmtId="170" fontId="8" fillId="2" borderId="12" xfId="2" applyNumberFormat="1" applyFont="1" applyFill="1" applyBorder="1" applyAlignment="1">
      <alignment horizontal="center"/>
    </xf>
    <xf numFmtId="174" fontId="8" fillId="2" borderId="37" xfId="2" applyNumberFormat="1" applyFont="1" applyFill="1" applyBorder="1" applyAlignment="1">
      <alignment horizontal="center" vertical="center"/>
    </xf>
    <xf numFmtId="0" fontId="8" fillId="2" borderId="59" xfId="2" applyFont="1" applyFill="1" applyBorder="1" applyAlignment="1">
      <alignment horizontal="center"/>
    </xf>
    <xf numFmtId="170" fontId="8" fillId="2" borderId="14" xfId="2" applyNumberFormat="1" applyFont="1" applyFill="1" applyBorder="1" applyAlignment="1">
      <alignment horizontal="center"/>
    </xf>
    <xf numFmtId="174" fontId="8" fillId="2" borderId="59" xfId="2" applyNumberFormat="1" applyFont="1" applyFill="1" applyBorder="1" applyAlignment="1">
      <alignment horizontal="center" vertical="center"/>
    </xf>
    <xf numFmtId="1" fontId="11" fillId="3" borderId="14" xfId="2" applyNumberFormat="1" applyFont="1" applyFill="1" applyBorder="1" applyAlignment="1" applyProtection="1">
      <alignment horizontal="center"/>
      <protection locked="0"/>
    </xf>
    <xf numFmtId="0" fontId="8" fillId="2" borderId="36" xfId="2" applyFont="1" applyFill="1" applyBorder="1" applyAlignment="1">
      <alignment horizontal="center"/>
    </xf>
    <xf numFmtId="0" fontId="11" fillId="3" borderId="38" xfId="2" applyFont="1" applyFill="1" applyBorder="1" applyAlignment="1" applyProtection="1">
      <alignment horizontal="center"/>
      <protection locked="0"/>
    </xf>
    <xf numFmtId="170" fontId="8" fillId="2" borderId="38" xfId="2" applyNumberFormat="1" applyFont="1" applyFill="1" applyBorder="1" applyAlignment="1">
      <alignment horizontal="center"/>
    </xf>
    <xf numFmtId="174" fontId="8" fillId="2" borderId="36" xfId="2" applyNumberFormat="1" applyFont="1" applyFill="1" applyBorder="1" applyAlignment="1">
      <alignment horizontal="center" vertical="center"/>
    </xf>
    <xf numFmtId="0" fontId="10" fillId="2" borderId="22" xfId="2" applyFont="1" applyFill="1" applyBorder="1" applyAlignment="1">
      <alignment horizontal="center"/>
    </xf>
    <xf numFmtId="2" fontId="10" fillId="2" borderId="43" xfId="2" applyNumberFormat="1" applyFont="1" applyFill="1" applyBorder="1" applyAlignment="1">
      <alignment horizontal="center"/>
    </xf>
    <xf numFmtId="0" fontId="8" fillId="2" borderId="60" xfId="2" applyFont="1" applyFill="1" applyBorder="1" applyAlignment="1">
      <alignment horizontal="right"/>
    </xf>
    <xf numFmtId="2" fontId="11" fillId="7" borderId="24" xfId="2" applyNumberFormat="1" applyFont="1" applyFill="1" applyBorder="1" applyAlignment="1">
      <alignment horizontal="center"/>
    </xf>
    <xf numFmtId="174" fontId="11" fillId="7" borderId="24" xfId="2" applyNumberFormat="1" applyFont="1" applyFill="1" applyBorder="1" applyAlignment="1">
      <alignment horizontal="center"/>
    </xf>
    <xf numFmtId="0" fontId="8" fillId="2" borderId="33" xfId="2" applyFont="1" applyFill="1" applyBorder="1" applyAlignment="1">
      <alignment horizontal="right"/>
    </xf>
    <xf numFmtId="10" fontId="11" fillId="6" borderId="61" xfId="2" applyNumberFormat="1" applyFont="1" applyFill="1" applyBorder="1" applyAlignment="1">
      <alignment horizontal="center"/>
    </xf>
    <xf numFmtId="0" fontId="8" fillId="2" borderId="34" xfId="2" applyFont="1" applyFill="1" applyBorder="1" applyAlignment="1">
      <alignment horizontal="right"/>
    </xf>
    <xf numFmtId="0" fontId="11" fillId="7" borderId="62" xfId="2" applyFont="1" applyFill="1" applyBorder="1" applyAlignment="1">
      <alignment horizontal="center"/>
    </xf>
    <xf numFmtId="165" fontId="11" fillId="2" borderId="0" xfId="2" applyNumberFormat="1" applyFont="1" applyFill="1" applyAlignment="1">
      <alignment horizontal="center"/>
    </xf>
    <xf numFmtId="0" fontId="9" fillId="2" borderId="46" xfId="2" applyFont="1" applyFill="1" applyBorder="1" applyAlignment="1">
      <alignment horizontal="center"/>
    </xf>
    <xf numFmtId="0" fontId="9" fillId="2" borderId="31" xfId="2" applyFont="1" applyFill="1" applyBorder="1" applyAlignment="1">
      <alignment horizontal="center"/>
    </xf>
    <xf numFmtId="0" fontId="9" fillId="2" borderId="10" xfId="2" applyFont="1" applyFill="1" applyBorder="1" applyAlignment="1">
      <alignment horizontal="center"/>
    </xf>
    <xf numFmtId="0" fontId="9" fillId="2" borderId="19" xfId="2" applyFont="1" applyFill="1" applyBorder="1" applyAlignment="1">
      <alignment horizontal="center"/>
    </xf>
    <xf numFmtId="0" fontId="8" fillId="2" borderId="47" xfId="2" applyFont="1" applyFill="1" applyBorder="1" applyAlignment="1">
      <alignment horizontal="center"/>
    </xf>
    <xf numFmtId="0" fontId="8" fillId="2" borderId="7" xfId="2" applyFont="1" applyFill="1" applyBorder="1" applyAlignment="1">
      <alignment horizontal="center"/>
    </xf>
    <xf numFmtId="168" fontId="11" fillId="3" borderId="25" xfId="2" applyNumberFormat="1" applyFont="1" applyFill="1" applyBorder="1" applyAlignment="1" applyProtection="1">
      <alignment horizontal="center"/>
      <protection locked="0"/>
    </xf>
    <xf numFmtId="1" fontId="9" fillId="6" borderId="63" xfId="2" applyNumberFormat="1" applyFont="1" applyFill="1" applyBorder="1" applyAlignment="1">
      <alignment horizontal="center"/>
    </xf>
    <xf numFmtId="1" fontId="9" fillId="6" borderId="48" xfId="2" applyNumberFormat="1" applyFont="1" applyFill="1" applyBorder="1" applyAlignment="1">
      <alignment horizontal="center"/>
    </xf>
    <xf numFmtId="168" fontId="9" fillId="6" borderId="36" xfId="2" applyNumberFormat="1" applyFont="1" applyFill="1" applyBorder="1" applyAlignment="1">
      <alignment horizontal="center"/>
    </xf>
    <xf numFmtId="0" fontId="8" fillId="2" borderId="64" xfId="2" applyFont="1" applyFill="1" applyBorder="1" applyAlignment="1">
      <alignment horizontal="right"/>
    </xf>
    <xf numFmtId="0" fontId="11" fillId="3" borderId="49" xfId="2" applyFont="1" applyFill="1" applyBorder="1" applyAlignment="1" applyProtection="1">
      <alignment horizontal="center"/>
      <protection locked="0"/>
    </xf>
    <xf numFmtId="0" fontId="8" fillId="2" borderId="17" xfId="2" applyFont="1" applyFill="1" applyBorder="1" applyAlignment="1">
      <alignment horizontal="right"/>
    </xf>
    <xf numFmtId="2" fontId="8" fillId="6" borderId="44" xfId="2" applyNumberFormat="1" applyFont="1" applyFill="1" applyBorder="1" applyAlignment="1">
      <alignment horizontal="center"/>
    </xf>
    <xf numFmtId="2" fontId="8" fillId="7" borderId="44" xfId="2" applyNumberFormat="1" applyFont="1" applyFill="1" applyBorder="1" applyAlignment="1">
      <alignment horizontal="center"/>
    </xf>
    <xf numFmtId="170" fontId="8" fillId="6" borderId="44" xfId="2" applyNumberFormat="1" applyFont="1" applyFill="1" applyBorder="1" applyAlignment="1">
      <alignment horizontal="center"/>
    </xf>
    <xf numFmtId="170" fontId="8" fillId="7" borderId="44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8" fillId="2" borderId="50" xfId="2" applyFont="1" applyFill="1" applyBorder="1" applyAlignment="1">
      <alignment horizontal="right"/>
    </xf>
    <xf numFmtId="2" fontId="8" fillId="7" borderId="19" xfId="2" applyNumberFormat="1" applyFont="1" applyFill="1" applyBorder="1" applyAlignment="1">
      <alignment horizontal="center"/>
    </xf>
    <xf numFmtId="0" fontId="9" fillId="2" borderId="0" xfId="2" applyFont="1" applyFill="1" applyAlignment="1">
      <alignment horizontal="center" wrapText="1"/>
    </xf>
    <xf numFmtId="0" fontId="8" fillId="2" borderId="32" xfId="2" applyFont="1" applyFill="1" applyBorder="1" applyAlignment="1">
      <alignment horizontal="right"/>
    </xf>
    <xf numFmtId="168" fontId="9" fillId="7" borderId="32" xfId="2" applyNumberFormat="1" applyFont="1" applyFill="1" applyBorder="1" applyAlignment="1">
      <alignment horizontal="center"/>
    </xf>
    <xf numFmtId="10" fontId="8" fillId="2" borderId="0" xfId="2" applyNumberFormat="1" applyFont="1" applyFill="1" applyAlignment="1">
      <alignment horizontal="center"/>
    </xf>
    <xf numFmtId="10" fontId="9" fillId="6" borderId="33" xfId="2" applyNumberFormat="1" applyFont="1" applyFill="1" applyBorder="1" applyAlignment="1">
      <alignment horizontal="center"/>
    </xf>
    <xf numFmtId="0" fontId="9" fillId="7" borderId="34" xfId="2" applyFont="1" applyFill="1" applyBorder="1" applyAlignment="1">
      <alignment horizontal="center"/>
    </xf>
    <xf numFmtId="0" fontId="9" fillId="2" borderId="16" xfId="2" applyFont="1" applyFill="1" applyBorder="1" applyAlignment="1">
      <alignment horizontal="center" wrapText="1"/>
    </xf>
    <xf numFmtId="1" fontId="11" fillId="3" borderId="37" xfId="2" applyNumberFormat="1" applyFont="1" applyFill="1" applyBorder="1" applyAlignment="1" applyProtection="1">
      <alignment horizontal="center"/>
      <protection locked="0"/>
    </xf>
    <xf numFmtId="170" fontId="8" fillId="2" borderId="37" xfId="2" applyNumberFormat="1" applyFont="1" applyFill="1" applyBorder="1" applyAlignment="1">
      <alignment horizontal="center"/>
    </xf>
    <xf numFmtId="174" fontId="8" fillId="2" borderId="16" xfId="2" applyNumberFormat="1" applyFont="1" applyFill="1" applyBorder="1" applyAlignment="1">
      <alignment horizontal="center"/>
    </xf>
    <xf numFmtId="1" fontId="11" fillId="3" borderId="59" xfId="2" applyNumberFormat="1" applyFont="1" applyFill="1" applyBorder="1" applyAlignment="1" applyProtection="1">
      <alignment horizontal="center"/>
      <protection locked="0"/>
    </xf>
    <xf numFmtId="170" fontId="8" fillId="2" borderId="59" xfId="2" applyNumberFormat="1" applyFont="1" applyFill="1" applyBorder="1" applyAlignment="1">
      <alignment horizontal="center"/>
    </xf>
    <xf numFmtId="174" fontId="8" fillId="2" borderId="22" xfId="2" applyNumberFormat="1" applyFont="1" applyFill="1" applyBorder="1" applyAlignment="1">
      <alignment horizontal="center"/>
    </xf>
    <xf numFmtId="1" fontId="11" fillId="3" borderId="36" xfId="2" applyNumberFormat="1" applyFont="1" applyFill="1" applyBorder="1" applyAlignment="1" applyProtection="1">
      <alignment horizontal="center"/>
      <protection locked="0"/>
    </xf>
    <xf numFmtId="170" fontId="8" fillId="2" borderId="36" xfId="2" applyNumberFormat="1" applyFont="1" applyFill="1" applyBorder="1" applyAlignment="1">
      <alignment horizontal="center"/>
    </xf>
    <xf numFmtId="174" fontId="8" fillId="2" borderId="43" xfId="2" applyNumberFormat="1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168" fontId="8" fillId="2" borderId="32" xfId="2" applyNumberFormat="1" applyFont="1" applyFill="1" applyBorder="1" applyAlignment="1">
      <alignment horizontal="right"/>
    </xf>
    <xf numFmtId="2" fontId="11" fillId="7" borderId="56" xfId="2" applyNumberFormat="1" applyFont="1" applyFill="1" applyBorder="1" applyAlignment="1">
      <alignment horizontal="center"/>
    </xf>
    <xf numFmtId="169" fontId="11" fillId="7" borderId="49" xfId="2" applyNumberFormat="1" applyFont="1" applyFill="1" applyBorder="1" applyAlignment="1">
      <alignment horizontal="center"/>
    </xf>
    <xf numFmtId="0" fontId="8" fillId="2" borderId="14" xfId="2" applyFont="1" applyFill="1" applyBorder="1"/>
    <xf numFmtId="0" fontId="8" fillId="2" borderId="59" xfId="2" applyFont="1" applyFill="1" applyBorder="1" applyAlignment="1">
      <alignment horizontal="right"/>
    </xf>
    <xf numFmtId="10" fontId="11" fillId="6" borderId="44" xfId="2" applyNumberFormat="1" applyFont="1" applyFill="1" applyBorder="1" applyAlignment="1">
      <alignment horizontal="center"/>
    </xf>
    <xf numFmtId="0" fontId="8" fillId="2" borderId="38" xfId="2" applyFont="1" applyFill="1" applyBorder="1"/>
    <xf numFmtId="0" fontId="11" fillId="7" borderId="20" xfId="2" applyFont="1" applyFill="1" applyBorder="1" applyAlignment="1">
      <alignment horizontal="center"/>
    </xf>
    <xf numFmtId="0" fontId="11" fillId="7" borderId="65" xfId="2" applyFont="1" applyFill="1" applyBorder="1" applyAlignment="1">
      <alignment horizontal="center"/>
    </xf>
    <xf numFmtId="0" fontId="8" fillId="2" borderId="37" xfId="2" applyFont="1" applyFill="1" applyBorder="1"/>
    <xf numFmtId="0" fontId="14" fillId="2" borderId="0" xfId="2" applyFont="1" applyFill="1" applyAlignment="1">
      <alignment horizontal="right" vertical="center" wrapText="1"/>
    </xf>
    <xf numFmtId="2" fontId="11" fillId="6" borderId="61" xfId="2" applyNumberFormat="1" applyFont="1" applyFill="1" applyBorder="1" applyAlignment="1">
      <alignment horizontal="center"/>
    </xf>
    <xf numFmtId="169" fontId="11" fillId="6" borderId="61" xfId="2" applyNumberFormat="1" applyFont="1" applyFill="1" applyBorder="1" applyAlignment="1">
      <alignment horizontal="center"/>
    </xf>
    <xf numFmtId="2" fontId="11" fillId="7" borderId="62" xfId="2" applyNumberFormat="1" applyFont="1" applyFill="1" applyBorder="1" applyAlignment="1">
      <alignment horizontal="center"/>
    </xf>
    <xf numFmtId="169" fontId="11" fillId="7" borderId="62" xfId="2" applyNumberFormat="1" applyFont="1" applyFill="1" applyBorder="1" applyAlignment="1">
      <alignment horizontal="center"/>
    </xf>
    <xf numFmtId="175" fontId="31" fillId="2" borderId="0" xfId="2" applyNumberFormat="1" applyFont="1" applyFill="1" applyAlignment="1">
      <alignment horizontal="center"/>
    </xf>
    <xf numFmtId="0" fontId="14" fillId="2" borderId="9" xfId="2" applyFont="1" applyFill="1" applyBorder="1" applyAlignment="1">
      <alignment horizontal="left" vertical="center" wrapText="1"/>
    </xf>
    <xf numFmtId="0" fontId="8" fillId="2" borderId="9" xfId="2" applyFont="1" applyFill="1" applyBorder="1"/>
    <xf numFmtId="0" fontId="8" fillId="2" borderId="10" xfId="2" applyFont="1" applyFill="1" applyBorder="1" applyAlignment="1">
      <alignment horizontal="center"/>
    </xf>
    <xf numFmtId="0" fontId="8" fillId="2" borderId="7" xfId="2" applyFont="1" applyFill="1" applyBorder="1"/>
    <xf numFmtId="0" fontId="9" fillId="2" borderId="11" xfId="2" applyFont="1" applyFill="1" applyBorder="1"/>
    <xf numFmtId="0" fontId="8" fillId="2" borderId="11" xfId="2" applyFont="1" applyFill="1" applyBorder="1"/>
    <xf numFmtId="14" fontId="2" fillId="2" borderId="7" xfId="0" applyNumberFormat="1" applyFont="1" applyFill="1" applyBorder="1"/>
    <xf numFmtId="1" fontId="11" fillId="3" borderId="0" xfId="0" applyNumberFormat="1" applyFont="1" applyFill="1" applyAlignment="1" applyProtection="1">
      <alignment horizontal="center"/>
      <protection locked="0"/>
    </xf>
    <xf numFmtId="170" fontId="8" fillId="6" borderId="44" xfId="0" applyNumberFormat="1" applyFont="1" applyFill="1" applyBorder="1" applyAlignment="1">
      <alignment horizontal="center"/>
    </xf>
    <xf numFmtId="10" fontId="30" fillId="2" borderId="59" xfId="2" applyNumberFormat="1" applyFont="1" applyFill="1" applyBorder="1" applyAlignment="1">
      <alignment horizontal="center" vertical="center"/>
    </xf>
    <xf numFmtId="0" fontId="14" fillId="2" borderId="12" xfId="2" applyFont="1" applyFill="1" applyBorder="1" applyAlignment="1">
      <alignment horizontal="left" vertical="center" wrapText="1"/>
    </xf>
    <xf numFmtId="0" fontId="14" fillId="2" borderId="10" xfId="2" applyFont="1" applyFill="1" applyBorder="1" applyAlignment="1">
      <alignment horizontal="left" vertical="center" wrapText="1"/>
    </xf>
    <xf numFmtId="0" fontId="14" fillId="2" borderId="38" xfId="2" applyFont="1" applyFill="1" applyBorder="1" applyAlignment="1">
      <alignment horizontal="left" vertical="center" wrapText="1"/>
    </xf>
    <xf numFmtId="0" fontId="14" fillId="2" borderId="9" xfId="2" applyFont="1" applyFill="1" applyBorder="1" applyAlignment="1">
      <alignment horizontal="left" vertical="center" wrapText="1"/>
    </xf>
    <xf numFmtId="0" fontId="14" fillId="2" borderId="16" xfId="2" applyFont="1" applyFill="1" applyBorder="1" applyAlignment="1">
      <alignment horizontal="left" vertical="center" wrapText="1"/>
    </xf>
    <xf numFmtId="0" fontId="14" fillId="2" borderId="43" xfId="2" applyFont="1" applyFill="1" applyBorder="1" applyAlignment="1">
      <alignment horizontal="left" vertical="center" wrapText="1"/>
    </xf>
    <xf numFmtId="0" fontId="9" fillId="2" borderId="46" xfId="2" applyFont="1" applyFill="1" applyBorder="1" applyAlignment="1">
      <alignment horizontal="center" vertical="center"/>
    </xf>
    <xf numFmtId="0" fontId="9" fillId="2" borderId="56" xfId="2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/>
    </xf>
    <xf numFmtId="0" fontId="9" fillId="2" borderId="10" xfId="2" applyFont="1" applyFill="1" applyBorder="1" applyAlignment="1">
      <alignment horizontal="center"/>
    </xf>
    <xf numFmtId="0" fontId="11" fillId="3" borderId="0" xfId="2" applyFont="1" applyFill="1" applyAlignment="1" applyProtection="1">
      <alignment horizontal="left"/>
      <protection locked="0"/>
    </xf>
    <xf numFmtId="0" fontId="14" fillId="2" borderId="54" xfId="2" applyFont="1" applyFill="1" applyBorder="1" applyAlignment="1">
      <alignment horizontal="justify" vertical="center" wrapText="1"/>
    </xf>
    <xf numFmtId="0" fontId="14" fillId="2" borderId="55" xfId="2" applyFont="1" applyFill="1" applyBorder="1" applyAlignment="1">
      <alignment horizontal="justify" vertical="center" wrapText="1"/>
    </xf>
    <xf numFmtId="0" fontId="14" fillId="2" borderId="57" xfId="2" applyFont="1" applyFill="1" applyBorder="1" applyAlignment="1">
      <alignment horizontal="justify" vertical="center" wrapText="1"/>
    </xf>
    <xf numFmtId="0" fontId="14" fillId="2" borderId="54" xfId="2" applyFont="1" applyFill="1" applyBorder="1" applyAlignment="1">
      <alignment horizontal="left" vertical="center" wrapText="1"/>
    </xf>
    <xf numFmtId="0" fontId="14" fillId="2" borderId="55" xfId="2" applyFont="1" applyFill="1" applyBorder="1" applyAlignment="1">
      <alignment horizontal="left" vertical="center" wrapText="1"/>
    </xf>
    <xf numFmtId="0" fontId="14" fillId="2" borderId="57" xfId="2" applyFont="1" applyFill="1" applyBorder="1" applyAlignment="1">
      <alignment horizontal="left" vertical="center" wrapText="1"/>
    </xf>
    <xf numFmtId="0" fontId="9" fillId="2" borderId="46" xfId="2" applyFont="1" applyFill="1" applyBorder="1" applyAlignment="1">
      <alignment horizontal="center"/>
    </xf>
    <xf numFmtId="0" fontId="9" fillId="2" borderId="56" xfId="2" applyFont="1" applyFill="1" applyBorder="1" applyAlignment="1">
      <alignment horizontal="center"/>
    </xf>
    <xf numFmtId="0" fontId="9" fillId="2" borderId="10" xfId="2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2" fontId="11" fillId="3" borderId="37" xfId="2" applyNumberFormat="1" applyFont="1" applyFill="1" applyBorder="1" applyAlignment="1" applyProtection="1">
      <alignment horizontal="center" vertical="center"/>
      <protection locked="0"/>
    </xf>
    <xf numFmtId="2" fontId="11" fillId="3" borderId="59" xfId="2" applyNumberFormat="1" applyFont="1" applyFill="1" applyBorder="1" applyAlignment="1" applyProtection="1">
      <alignment horizontal="center" vertical="center"/>
      <protection locked="0"/>
    </xf>
    <xf numFmtId="2" fontId="11" fillId="3" borderId="36" xfId="2" applyNumberFormat="1" applyFont="1" applyFill="1" applyBorder="1" applyAlignment="1" applyProtection="1">
      <alignment horizontal="center" vertical="center"/>
      <protection locked="0"/>
    </xf>
    <xf numFmtId="0" fontId="9" fillId="2" borderId="38" xfId="2" applyFont="1" applyFill="1" applyBorder="1" applyAlignment="1">
      <alignment horizontal="center" vertical="center"/>
    </xf>
    <xf numFmtId="0" fontId="14" fillId="2" borderId="12" xfId="2" applyFont="1" applyFill="1" applyBorder="1" applyAlignment="1">
      <alignment horizontal="center" vertical="center" wrapText="1"/>
    </xf>
    <xf numFmtId="0" fontId="14" fillId="2" borderId="16" xfId="2" applyFont="1" applyFill="1" applyBorder="1" applyAlignment="1">
      <alignment horizontal="center" vertical="center" wrapText="1"/>
    </xf>
    <xf numFmtId="0" fontId="14" fillId="2" borderId="38" xfId="2" applyFont="1" applyFill="1" applyBorder="1" applyAlignment="1">
      <alignment horizontal="center" vertical="center" wrapText="1"/>
    </xf>
    <xf numFmtId="0" fontId="14" fillId="2" borderId="43" xfId="2" applyFont="1" applyFill="1" applyBorder="1" applyAlignment="1">
      <alignment horizontal="center" vertical="center" wrapText="1"/>
    </xf>
    <xf numFmtId="0" fontId="9" fillId="2" borderId="31" xfId="2" applyFont="1" applyFill="1" applyBorder="1" applyAlignment="1">
      <alignment horizontal="center"/>
    </xf>
    <xf numFmtId="0" fontId="10" fillId="3" borderId="0" xfId="2" applyFont="1" applyFill="1" applyAlignment="1" applyProtection="1">
      <alignment horizontal="left" wrapText="1"/>
      <protection locked="0"/>
    </xf>
    <xf numFmtId="0" fontId="11" fillId="3" borderId="0" xfId="2" applyFont="1" applyFill="1" applyAlignment="1" applyProtection="1">
      <alignment horizontal="left" wrapText="1"/>
      <protection locked="0"/>
    </xf>
    <xf numFmtId="0" fontId="10" fillId="3" borderId="0" xfId="2" applyFont="1" applyFill="1" applyAlignment="1" applyProtection="1">
      <alignment horizontal="left"/>
      <protection locked="0"/>
    </xf>
    <xf numFmtId="0" fontId="16" fillId="2" borderId="0" xfId="2" applyFont="1" applyFill="1" applyAlignment="1">
      <alignment horizontal="center" vertical="center"/>
    </xf>
    <xf numFmtId="0" fontId="17" fillId="2" borderId="0" xfId="2" applyFont="1" applyFill="1" applyAlignment="1">
      <alignment horizontal="center" vertical="center"/>
    </xf>
    <xf numFmtId="0" fontId="14" fillId="2" borderId="54" xfId="2" applyFont="1" applyFill="1" applyBorder="1" applyAlignment="1">
      <alignment horizontal="center"/>
    </xf>
    <xf numFmtId="0" fontId="14" fillId="2" borderId="55" xfId="2" applyFont="1" applyFill="1" applyBorder="1" applyAlignment="1">
      <alignment horizontal="center"/>
    </xf>
    <xf numFmtId="0" fontId="14" fillId="2" borderId="57" xfId="2" applyFont="1" applyFill="1" applyBorder="1" applyAlignment="1">
      <alignment horizontal="center"/>
    </xf>
    <xf numFmtId="0" fontId="29" fillId="2" borderId="10" xfId="2" applyFont="1" applyFill="1" applyBorder="1" applyAlignment="1">
      <alignment horizontal="center" vertical="center"/>
    </xf>
    <xf numFmtId="0" fontId="24" fillId="2" borderId="0" xfId="1" applyFont="1" applyFill="1" applyAlignment="1">
      <alignment horizontal="right"/>
    </xf>
    <xf numFmtId="0" fontId="23" fillId="2" borderId="0" xfId="1" applyFont="1" applyFill="1" applyAlignment="1">
      <alignment horizontal="center"/>
    </xf>
    <xf numFmtId="164" fontId="21" fillId="2" borderId="0" xfId="1" applyNumberFormat="1" applyFont="1" applyFill="1" applyAlignment="1">
      <alignment horizontal="center"/>
    </xf>
    <xf numFmtId="170" fontId="24" fillId="2" borderId="37" xfId="1" applyNumberFormat="1" applyFont="1" applyFill="1" applyBorder="1" applyAlignment="1">
      <alignment horizontal="center" vertical="center"/>
    </xf>
    <xf numFmtId="170" fontId="24" fillId="2" borderId="36" xfId="1" applyNumberFormat="1" applyFont="1" applyFill="1" applyBorder="1" applyAlignment="1">
      <alignment horizontal="center" vertical="center"/>
    </xf>
    <xf numFmtId="0" fontId="22" fillId="2" borderId="54" xfId="1" applyFont="1" applyFill="1" applyBorder="1" applyAlignment="1">
      <alignment horizontal="center" wrapText="1"/>
    </xf>
    <xf numFmtId="0" fontId="22" fillId="2" borderId="55" xfId="1" applyFont="1" applyFill="1" applyBorder="1" applyAlignment="1">
      <alignment horizontal="center" wrapText="1"/>
    </xf>
    <xf numFmtId="0" fontId="22" fillId="2" borderId="57" xfId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2" borderId="10" xfId="0" applyFont="1" applyFill="1" applyBorder="1" applyAlignment="1">
      <alignment horizontal="center"/>
    </xf>
    <xf numFmtId="0" fontId="14" fillId="2" borderId="54" xfId="0" applyFont="1" applyFill="1" applyBorder="1" applyAlignment="1">
      <alignment horizontal="left" vertical="center" wrapText="1"/>
    </xf>
    <xf numFmtId="0" fontId="14" fillId="2" borderId="55" xfId="0" applyFont="1" applyFill="1" applyBorder="1" applyAlignment="1">
      <alignment horizontal="left" vertical="center" wrapText="1"/>
    </xf>
    <xf numFmtId="0" fontId="9" fillId="2" borderId="46" xfId="0" applyFont="1" applyFill="1" applyBorder="1" applyAlignment="1">
      <alignment horizontal="center"/>
    </xf>
    <xf numFmtId="0" fontId="9" fillId="2" borderId="56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14" fillId="2" borderId="38" xfId="0" applyFont="1" applyFill="1" applyBorder="1" applyAlignment="1">
      <alignment horizontal="left" vertical="center" wrapText="1"/>
    </xf>
    <xf numFmtId="0" fontId="14" fillId="2" borderId="43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/>
    </xf>
    <xf numFmtId="0" fontId="9" fillId="2" borderId="53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54" xfId="0" applyFont="1" applyFill="1" applyBorder="1" applyAlignment="1">
      <alignment horizontal="justify" vertical="center" wrapText="1"/>
    </xf>
    <xf numFmtId="0" fontId="14" fillId="2" borderId="55" xfId="0" applyFont="1" applyFill="1" applyBorder="1" applyAlignment="1">
      <alignment horizontal="justify" vertical="center" wrapText="1"/>
    </xf>
    <xf numFmtId="0" fontId="14" fillId="2" borderId="57" xfId="0" applyFont="1" applyFill="1" applyBorder="1" applyAlignment="1">
      <alignment horizontal="justify" vertical="center" wrapText="1"/>
    </xf>
    <xf numFmtId="0" fontId="14" fillId="2" borderId="57" xfId="0" applyFont="1" applyFill="1" applyBorder="1" applyAlignment="1">
      <alignment horizontal="left" vertical="center" wrapText="1"/>
    </xf>
    <xf numFmtId="0" fontId="9" fillId="2" borderId="31" xfId="0" applyFont="1" applyFill="1" applyBorder="1" applyAlignment="1">
      <alignment horizontal="center"/>
    </xf>
    <xf numFmtId="0" fontId="14" fillId="2" borderId="54" xfId="0" applyFont="1" applyFill="1" applyBorder="1" applyAlignment="1">
      <alignment horizontal="center"/>
    </xf>
    <xf numFmtId="0" fontId="14" fillId="2" borderId="55" xfId="0" applyFont="1" applyFill="1" applyBorder="1" applyAlignment="1">
      <alignment horizontal="center"/>
    </xf>
    <xf numFmtId="0" fontId="32" fillId="3" borderId="4" xfId="0" applyFont="1" applyFill="1" applyBorder="1" applyAlignment="1" applyProtection="1">
      <alignment horizontal="center" wrapText="1"/>
      <protection locked="0"/>
    </xf>
    <xf numFmtId="0" fontId="32" fillId="3" borderId="3" xfId="0" applyFont="1" applyFill="1" applyBorder="1" applyAlignment="1" applyProtection="1">
      <alignment horizontal="center" wrapText="1"/>
      <protection locked="0"/>
    </xf>
    <xf numFmtId="0" fontId="32" fillId="3" borderId="42" xfId="0" applyFont="1" applyFill="1" applyBorder="1" applyAlignment="1" applyProtection="1">
      <alignment horizontal="center" wrapText="1"/>
      <protection locked="0"/>
    </xf>
    <xf numFmtId="1" fontId="11" fillId="3" borderId="23" xfId="0" applyNumberFormat="1" applyFont="1" applyFill="1" applyBorder="1" applyAlignment="1" applyProtection="1">
      <alignment horizontal="center"/>
      <protection locked="0"/>
    </xf>
    <xf numFmtId="1" fontId="11" fillId="3" borderId="26" xfId="0" applyNumberFormat="1" applyFont="1" applyFill="1" applyBorder="1" applyAlignment="1" applyProtection="1">
      <alignment horizontal="center"/>
      <protection locked="0"/>
    </xf>
  </cellXfs>
  <cellStyles count="3">
    <cellStyle name="Normal" xfId="0" builtinId="0"/>
    <cellStyle name="Normal 2" xfId="1"/>
    <cellStyle name="Normal 3" xfId="2"/>
  </cellStyles>
  <dxfs count="33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9" zoomScale="60" zoomScaleNormal="40" zoomScalePageLayoutView="46" workbookViewId="0">
      <selection activeCell="F60" sqref="F60"/>
    </sheetView>
  </sheetViews>
  <sheetFormatPr defaultColWidth="9.140625" defaultRowHeight="13.5" x14ac:dyDescent="0.25"/>
  <cols>
    <col min="1" max="1" width="55.42578125" style="274" customWidth="1"/>
    <col min="2" max="2" width="33.7109375" style="274" customWidth="1"/>
    <col min="3" max="3" width="42.28515625" style="274" customWidth="1"/>
    <col min="4" max="4" width="30.5703125" style="274" customWidth="1"/>
    <col min="5" max="5" width="39.85546875" style="274" customWidth="1"/>
    <col min="6" max="6" width="30.7109375" style="274" customWidth="1"/>
    <col min="7" max="7" width="39.85546875" style="274" customWidth="1"/>
    <col min="8" max="8" width="30" style="274" customWidth="1"/>
    <col min="9" max="9" width="30.28515625" style="274" hidden="1" customWidth="1"/>
    <col min="10" max="10" width="30.42578125" style="274" customWidth="1"/>
    <col min="11" max="11" width="21.28515625" style="274" customWidth="1"/>
    <col min="12" max="12" width="9.140625" style="274"/>
    <col min="13" max="16384" width="9.140625" style="275"/>
  </cols>
  <sheetData>
    <row r="1" spans="1:9" ht="18.75" customHeight="1" x14ac:dyDescent="0.25">
      <c r="A1" s="477" t="s">
        <v>31</v>
      </c>
      <c r="B1" s="477"/>
      <c r="C1" s="477"/>
      <c r="D1" s="477"/>
      <c r="E1" s="477"/>
      <c r="F1" s="477"/>
      <c r="G1" s="477"/>
      <c r="H1" s="477"/>
      <c r="I1" s="477"/>
    </row>
    <row r="2" spans="1:9" ht="18.75" customHeight="1" x14ac:dyDescent="0.25">
      <c r="A2" s="477"/>
      <c r="B2" s="477"/>
      <c r="C2" s="477"/>
      <c r="D2" s="477"/>
      <c r="E2" s="477"/>
      <c r="F2" s="477"/>
      <c r="G2" s="477"/>
      <c r="H2" s="477"/>
      <c r="I2" s="477"/>
    </row>
    <row r="3" spans="1:9" ht="18.75" customHeight="1" x14ac:dyDescent="0.25">
      <c r="A3" s="477"/>
      <c r="B3" s="477"/>
      <c r="C3" s="477"/>
      <c r="D3" s="477"/>
      <c r="E3" s="477"/>
      <c r="F3" s="477"/>
      <c r="G3" s="477"/>
      <c r="H3" s="477"/>
      <c r="I3" s="477"/>
    </row>
    <row r="4" spans="1:9" ht="18.75" customHeight="1" x14ac:dyDescent="0.25">
      <c r="A4" s="477"/>
      <c r="B4" s="477"/>
      <c r="C4" s="477"/>
      <c r="D4" s="477"/>
      <c r="E4" s="477"/>
      <c r="F4" s="477"/>
      <c r="G4" s="477"/>
      <c r="H4" s="477"/>
      <c r="I4" s="477"/>
    </row>
    <row r="5" spans="1:9" ht="18.75" customHeight="1" x14ac:dyDescent="0.25">
      <c r="A5" s="477"/>
      <c r="B5" s="477"/>
      <c r="C5" s="477"/>
      <c r="D5" s="477"/>
      <c r="E5" s="477"/>
      <c r="F5" s="477"/>
      <c r="G5" s="477"/>
      <c r="H5" s="477"/>
      <c r="I5" s="477"/>
    </row>
    <row r="6" spans="1:9" ht="18.75" customHeight="1" x14ac:dyDescent="0.25">
      <c r="A6" s="477"/>
      <c r="B6" s="477"/>
      <c r="C6" s="477"/>
      <c r="D6" s="477"/>
      <c r="E6" s="477"/>
      <c r="F6" s="477"/>
      <c r="G6" s="477"/>
      <c r="H6" s="477"/>
      <c r="I6" s="477"/>
    </row>
    <row r="7" spans="1:9" ht="18.75" customHeight="1" x14ac:dyDescent="0.25">
      <c r="A7" s="477"/>
      <c r="B7" s="477"/>
      <c r="C7" s="477"/>
      <c r="D7" s="477"/>
      <c r="E7" s="477"/>
      <c r="F7" s="477"/>
      <c r="G7" s="477"/>
      <c r="H7" s="477"/>
      <c r="I7" s="477"/>
    </row>
    <row r="8" spans="1:9" x14ac:dyDescent="0.25">
      <c r="A8" s="478" t="s">
        <v>32</v>
      </c>
      <c r="B8" s="478"/>
      <c r="C8" s="478"/>
      <c r="D8" s="478"/>
      <c r="E8" s="478"/>
      <c r="F8" s="478"/>
      <c r="G8" s="478"/>
      <c r="H8" s="478"/>
      <c r="I8" s="478"/>
    </row>
    <row r="9" spans="1:9" x14ac:dyDescent="0.25">
      <c r="A9" s="478"/>
      <c r="B9" s="478"/>
      <c r="C9" s="478"/>
      <c r="D9" s="478"/>
      <c r="E9" s="478"/>
      <c r="F9" s="478"/>
      <c r="G9" s="478"/>
      <c r="H9" s="478"/>
      <c r="I9" s="478"/>
    </row>
    <row r="10" spans="1:9" x14ac:dyDescent="0.25">
      <c r="A10" s="478"/>
      <c r="B10" s="478"/>
      <c r="C10" s="478"/>
      <c r="D10" s="478"/>
      <c r="E10" s="478"/>
      <c r="F10" s="478"/>
      <c r="G10" s="478"/>
      <c r="H10" s="478"/>
      <c r="I10" s="478"/>
    </row>
    <row r="11" spans="1:9" x14ac:dyDescent="0.25">
      <c r="A11" s="478"/>
      <c r="B11" s="478"/>
      <c r="C11" s="478"/>
      <c r="D11" s="478"/>
      <c r="E11" s="478"/>
      <c r="F11" s="478"/>
      <c r="G11" s="478"/>
      <c r="H11" s="478"/>
      <c r="I11" s="478"/>
    </row>
    <row r="12" spans="1:9" x14ac:dyDescent="0.25">
      <c r="A12" s="478"/>
      <c r="B12" s="478"/>
      <c r="C12" s="478"/>
      <c r="D12" s="478"/>
      <c r="E12" s="478"/>
      <c r="F12" s="478"/>
      <c r="G12" s="478"/>
      <c r="H12" s="478"/>
      <c r="I12" s="478"/>
    </row>
    <row r="13" spans="1:9" x14ac:dyDescent="0.25">
      <c r="A13" s="478"/>
      <c r="B13" s="478"/>
      <c r="C13" s="478"/>
      <c r="D13" s="478"/>
      <c r="E13" s="478"/>
      <c r="F13" s="478"/>
      <c r="G13" s="478"/>
      <c r="H13" s="478"/>
      <c r="I13" s="478"/>
    </row>
    <row r="14" spans="1:9" x14ac:dyDescent="0.25">
      <c r="A14" s="478"/>
      <c r="B14" s="478"/>
      <c r="C14" s="478"/>
      <c r="D14" s="478"/>
      <c r="E14" s="478"/>
      <c r="F14" s="478"/>
      <c r="G14" s="478"/>
      <c r="H14" s="478"/>
      <c r="I14" s="478"/>
    </row>
    <row r="15" spans="1:9" ht="19.5" customHeight="1" thickBot="1" x14ac:dyDescent="0.35">
      <c r="A15" s="276"/>
    </row>
    <row r="16" spans="1:9" ht="19.5" customHeight="1" thickBot="1" x14ac:dyDescent="0.35">
      <c r="A16" s="479" t="s">
        <v>33</v>
      </c>
      <c r="B16" s="480"/>
      <c r="C16" s="480"/>
      <c r="D16" s="480"/>
      <c r="E16" s="480"/>
      <c r="F16" s="480"/>
      <c r="G16" s="480"/>
      <c r="H16" s="481"/>
    </row>
    <row r="17" spans="1:14" ht="20.25" customHeight="1" x14ac:dyDescent="0.25">
      <c r="A17" s="482" t="s">
        <v>34</v>
      </c>
      <c r="B17" s="482"/>
      <c r="C17" s="482"/>
      <c r="D17" s="482"/>
      <c r="E17" s="482"/>
      <c r="F17" s="482"/>
      <c r="G17" s="482"/>
      <c r="H17" s="482"/>
    </row>
    <row r="18" spans="1:14" ht="26.25" customHeight="1" x14ac:dyDescent="0.4">
      <c r="A18" s="277" t="s">
        <v>35</v>
      </c>
      <c r="B18" s="475" t="s">
        <v>5</v>
      </c>
      <c r="C18" s="475"/>
      <c r="D18" s="278"/>
      <c r="E18" s="279"/>
      <c r="F18" s="280"/>
      <c r="G18" s="280"/>
      <c r="H18" s="280"/>
    </row>
    <row r="19" spans="1:14" ht="26.25" customHeight="1" x14ac:dyDescent="0.4">
      <c r="A19" s="277" t="s">
        <v>36</v>
      </c>
      <c r="B19" s="281" t="s">
        <v>7</v>
      </c>
      <c r="C19" s="280">
        <v>1</v>
      </c>
      <c r="D19" s="280"/>
      <c r="E19" s="280"/>
      <c r="F19" s="280"/>
      <c r="G19" s="280"/>
      <c r="H19" s="280"/>
    </row>
    <row r="20" spans="1:14" ht="26.25" customHeight="1" x14ac:dyDescent="0.4">
      <c r="A20" s="277" t="s">
        <v>37</v>
      </c>
      <c r="B20" s="474" t="s">
        <v>9</v>
      </c>
      <c r="C20" s="474"/>
      <c r="D20" s="280"/>
      <c r="E20" s="280"/>
      <c r="F20" s="280"/>
      <c r="G20" s="280"/>
      <c r="H20" s="280"/>
    </row>
    <row r="21" spans="1:14" ht="26.25" customHeight="1" x14ac:dyDescent="0.4">
      <c r="A21" s="277" t="s">
        <v>38</v>
      </c>
      <c r="B21" s="474" t="s">
        <v>158</v>
      </c>
      <c r="C21" s="474"/>
      <c r="D21" s="474"/>
      <c r="E21" s="474"/>
      <c r="F21" s="474"/>
      <c r="G21" s="474"/>
      <c r="H21" s="474"/>
      <c r="I21" s="282"/>
    </row>
    <row r="22" spans="1:14" ht="26.25" customHeight="1" x14ac:dyDescent="0.4">
      <c r="A22" s="277" t="s">
        <v>39</v>
      </c>
      <c r="B22" s="283" t="s">
        <v>159</v>
      </c>
      <c r="C22" s="280"/>
      <c r="D22" s="280"/>
      <c r="E22" s="280"/>
      <c r="F22" s="280"/>
      <c r="G22" s="280"/>
      <c r="H22" s="280"/>
    </row>
    <row r="23" spans="1:14" ht="26.25" customHeight="1" x14ac:dyDescent="0.4">
      <c r="A23" s="277" t="s">
        <v>40</v>
      </c>
      <c r="B23" s="283" t="s">
        <v>160</v>
      </c>
      <c r="C23" s="280"/>
      <c r="D23" s="280"/>
      <c r="E23" s="280"/>
      <c r="F23" s="280"/>
      <c r="G23" s="280"/>
      <c r="H23" s="280"/>
    </row>
    <row r="24" spans="1:14" ht="18.75" x14ac:dyDescent="0.3">
      <c r="A24" s="277"/>
      <c r="B24" s="284"/>
    </row>
    <row r="25" spans="1:14" ht="18.75" x14ac:dyDescent="0.3">
      <c r="A25" s="285" t="s">
        <v>1</v>
      </c>
      <c r="B25" s="284"/>
    </row>
    <row r="26" spans="1:14" ht="26.25" customHeight="1" x14ac:dyDescent="0.4">
      <c r="A26" s="286" t="s">
        <v>4</v>
      </c>
      <c r="B26" s="475" t="s">
        <v>161</v>
      </c>
      <c r="C26" s="475"/>
    </row>
    <row r="27" spans="1:14" ht="26.25" customHeight="1" x14ac:dyDescent="0.4">
      <c r="A27" s="287" t="s">
        <v>41</v>
      </c>
      <c r="B27" s="476" t="s">
        <v>162</v>
      </c>
      <c r="C27" s="476"/>
    </row>
    <row r="28" spans="1:14" ht="27" customHeight="1" thickBot="1" x14ac:dyDescent="0.45">
      <c r="A28" s="287" t="s">
        <v>6</v>
      </c>
      <c r="B28" s="288">
        <v>99.58</v>
      </c>
    </row>
    <row r="29" spans="1:14" s="290" customFormat="1" ht="27" customHeight="1" thickBot="1" x14ac:dyDescent="0.45">
      <c r="A29" s="287" t="s">
        <v>42</v>
      </c>
      <c r="B29" s="289">
        <v>0</v>
      </c>
      <c r="C29" s="454" t="s">
        <v>99</v>
      </c>
      <c r="D29" s="455"/>
      <c r="E29" s="455"/>
      <c r="F29" s="455"/>
      <c r="G29" s="456"/>
      <c r="I29" s="291"/>
      <c r="J29" s="291"/>
      <c r="K29" s="291"/>
      <c r="L29" s="291"/>
    </row>
    <row r="30" spans="1:14" s="290" customFormat="1" ht="19.5" customHeight="1" thickBot="1" x14ac:dyDescent="0.35">
      <c r="A30" s="287" t="s">
        <v>44</v>
      </c>
      <c r="B30" s="292">
        <f>B28-B29</f>
        <v>99.58</v>
      </c>
      <c r="C30" s="293"/>
      <c r="D30" s="293"/>
      <c r="E30" s="293"/>
      <c r="F30" s="293"/>
      <c r="G30" s="294"/>
      <c r="I30" s="291"/>
      <c r="J30" s="291"/>
      <c r="K30" s="291"/>
      <c r="L30" s="291"/>
    </row>
    <row r="31" spans="1:14" s="290" customFormat="1" ht="27" customHeight="1" thickBot="1" x14ac:dyDescent="0.45">
      <c r="A31" s="287" t="s">
        <v>45</v>
      </c>
      <c r="B31" s="295">
        <v>1</v>
      </c>
      <c r="C31" s="457" t="s">
        <v>46</v>
      </c>
      <c r="D31" s="458"/>
      <c r="E31" s="458"/>
      <c r="F31" s="458"/>
      <c r="G31" s="458"/>
      <c r="H31" s="459"/>
      <c r="I31" s="291"/>
      <c r="J31" s="291"/>
      <c r="K31" s="291"/>
      <c r="L31" s="291"/>
    </row>
    <row r="32" spans="1:14" s="290" customFormat="1" ht="27" customHeight="1" thickBot="1" x14ac:dyDescent="0.45">
      <c r="A32" s="287" t="s">
        <v>47</v>
      </c>
      <c r="B32" s="295">
        <v>1</v>
      </c>
      <c r="C32" s="457" t="s">
        <v>48</v>
      </c>
      <c r="D32" s="458"/>
      <c r="E32" s="458"/>
      <c r="F32" s="458"/>
      <c r="G32" s="458"/>
      <c r="H32" s="459"/>
      <c r="I32" s="291"/>
      <c r="J32" s="291"/>
      <c r="K32" s="291"/>
      <c r="L32" s="296"/>
      <c r="M32" s="296"/>
      <c r="N32" s="297"/>
    </row>
    <row r="33" spans="1:14" s="290" customFormat="1" ht="17.25" customHeight="1" x14ac:dyDescent="0.3">
      <c r="A33" s="287"/>
      <c r="B33" s="298"/>
      <c r="C33" s="299"/>
      <c r="D33" s="299"/>
      <c r="E33" s="299"/>
      <c r="F33" s="299"/>
      <c r="G33" s="299"/>
      <c r="H33" s="299"/>
      <c r="I33" s="291"/>
      <c r="J33" s="291"/>
      <c r="K33" s="291"/>
      <c r="L33" s="296"/>
      <c r="M33" s="296"/>
      <c r="N33" s="297"/>
    </row>
    <row r="34" spans="1:14" s="290" customFormat="1" ht="18.75" x14ac:dyDescent="0.3">
      <c r="A34" s="287" t="s">
        <v>49</v>
      </c>
      <c r="B34" s="300">
        <f>B31/B32</f>
        <v>1</v>
      </c>
      <c r="C34" s="276" t="s">
        <v>50</v>
      </c>
      <c r="D34" s="276"/>
      <c r="E34" s="276"/>
      <c r="F34" s="276"/>
      <c r="G34" s="276"/>
      <c r="I34" s="291"/>
      <c r="J34" s="291"/>
      <c r="K34" s="291"/>
      <c r="L34" s="296"/>
      <c r="M34" s="296"/>
      <c r="N34" s="297"/>
    </row>
    <row r="35" spans="1:14" s="290" customFormat="1" ht="19.5" customHeight="1" thickBot="1" x14ac:dyDescent="0.35">
      <c r="A35" s="287"/>
      <c r="B35" s="292"/>
      <c r="G35" s="276"/>
      <c r="I35" s="291"/>
      <c r="J35" s="291"/>
      <c r="K35" s="291"/>
      <c r="L35" s="296"/>
      <c r="M35" s="296"/>
      <c r="N35" s="297"/>
    </row>
    <row r="36" spans="1:14" s="290" customFormat="1" ht="27" customHeight="1" thickBot="1" x14ac:dyDescent="0.45">
      <c r="A36" s="301" t="s">
        <v>130</v>
      </c>
      <c r="B36" s="302">
        <v>50</v>
      </c>
      <c r="C36" s="276"/>
      <c r="D36" s="460" t="s">
        <v>52</v>
      </c>
      <c r="E36" s="473"/>
      <c r="F36" s="460" t="s">
        <v>53</v>
      </c>
      <c r="G36" s="461"/>
      <c r="J36" s="291"/>
      <c r="K36" s="291"/>
      <c r="L36" s="296"/>
      <c r="M36" s="296"/>
      <c r="N36" s="297"/>
    </row>
    <row r="37" spans="1:14" s="290" customFormat="1" ht="27" customHeight="1" thickBot="1" x14ac:dyDescent="0.45">
      <c r="A37" s="303" t="s">
        <v>54</v>
      </c>
      <c r="B37" s="304">
        <v>5</v>
      </c>
      <c r="C37" s="305" t="s">
        <v>55</v>
      </c>
      <c r="D37" s="306" t="s">
        <v>56</v>
      </c>
      <c r="E37" s="307" t="s">
        <v>57</v>
      </c>
      <c r="F37" s="306" t="s">
        <v>56</v>
      </c>
      <c r="G37" s="308" t="s">
        <v>57</v>
      </c>
      <c r="I37" s="309" t="s">
        <v>131</v>
      </c>
      <c r="J37" s="291"/>
      <c r="K37" s="291"/>
      <c r="L37" s="296"/>
      <c r="M37" s="296"/>
      <c r="N37" s="297"/>
    </row>
    <row r="38" spans="1:14" s="290" customFormat="1" ht="26.25" customHeight="1" x14ac:dyDescent="0.4">
      <c r="A38" s="303" t="s">
        <v>58</v>
      </c>
      <c r="B38" s="304">
        <v>20</v>
      </c>
      <c r="C38" s="310">
        <v>1</v>
      </c>
      <c r="D38" s="311">
        <v>7011756</v>
      </c>
      <c r="E38" s="312">
        <f>IF(ISBLANK(D38),"-",$D$48/$D$45*D38)</f>
        <v>7027275.0341854962</v>
      </c>
      <c r="F38" s="311">
        <v>7620708</v>
      </c>
      <c r="G38" s="313">
        <f>IF(ISBLANK(F38),"-",$D$48/$F$45*F38)</f>
        <v>7179033.7428456554</v>
      </c>
      <c r="I38" s="314"/>
      <c r="J38" s="291"/>
      <c r="K38" s="291"/>
      <c r="L38" s="296"/>
      <c r="M38" s="296"/>
      <c r="N38" s="297"/>
    </row>
    <row r="39" spans="1:14" s="290" customFormat="1" ht="26.25" customHeight="1" x14ac:dyDescent="0.4">
      <c r="A39" s="303" t="s">
        <v>59</v>
      </c>
      <c r="B39" s="304">
        <v>5</v>
      </c>
      <c r="C39" s="315">
        <v>2</v>
      </c>
      <c r="D39" s="316">
        <v>6997353</v>
      </c>
      <c r="E39" s="317">
        <f>IF(ISBLANK(D39),"-",$D$48/$D$45*D39)</f>
        <v>7012840.1562009547</v>
      </c>
      <c r="F39" s="316">
        <v>7615523</v>
      </c>
      <c r="G39" s="318">
        <f>IF(ISBLANK(F39),"-",$D$48/$F$45*F39)</f>
        <v>7174149.2504918398</v>
      </c>
      <c r="I39" s="442">
        <f>ABS((F43/D43*D42)-F42)/D42</f>
        <v>2.2831983247342532E-2</v>
      </c>
      <c r="J39" s="291"/>
      <c r="K39" s="291"/>
      <c r="L39" s="296"/>
      <c r="M39" s="296"/>
      <c r="N39" s="297"/>
    </row>
    <row r="40" spans="1:14" ht="26.25" customHeight="1" x14ac:dyDescent="0.4">
      <c r="A40" s="303" t="s">
        <v>60</v>
      </c>
      <c r="B40" s="304">
        <v>50</v>
      </c>
      <c r="C40" s="315">
        <v>3</v>
      </c>
      <c r="D40" s="316">
        <v>7028859</v>
      </c>
      <c r="E40" s="317">
        <f>IF(ISBLANK(D40),"-",$D$48/$D$45*D40)</f>
        <v>7044415.8880471643</v>
      </c>
      <c r="F40" s="316">
        <v>7625818</v>
      </c>
      <c r="G40" s="318">
        <f>IF(ISBLANK(F40),"-",$D$48/$F$45*F40)</f>
        <v>7183847.5819831658</v>
      </c>
      <c r="I40" s="442"/>
      <c r="L40" s="296"/>
      <c r="M40" s="296"/>
      <c r="N40" s="276"/>
    </row>
    <row r="41" spans="1:14" ht="27" customHeight="1" thickBot="1" x14ac:dyDescent="0.45">
      <c r="A41" s="303" t="s">
        <v>61</v>
      </c>
      <c r="B41" s="304">
        <v>1</v>
      </c>
      <c r="C41" s="319">
        <v>4</v>
      </c>
      <c r="D41" s="320"/>
      <c r="E41" s="321" t="str">
        <f>IF(ISBLANK(D41),"-",$D$48/$D$45*D41)</f>
        <v>-</v>
      </c>
      <c r="F41" s="320"/>
      <c r="G41" s="322" t="str">
        <f>IF(ISBLANK(F41),"-",$D$48/$F$45*F41)</f>
        <v>-</v>
      </c>
      <c r="I41" s="323"/>
      <c r="L41" s="296"/>
      <c r="M41" s="296"/>
      <c r="N41" s="276"/>
    </row>
    <row r="42" spans="1:14" ht="27" customHeight="1" thickBot="1" x14ac:dyDescent="0.45">
      <c r="A42" s="303" t="s">
        <v>62</v>
      </c>
      <c r="B42" s="304">
        <v>1</v>
      </c>
      <c r="C42" s="324" t="s">
        <v>63</v>
      </c>
      <c r="D42" s="325">
        <f>AVERAGE(D38:D41)</f>
        <v>7012656</v>
      </c>
      <c r="E42" s="326">
        <f>AVERAGE(E38:E41)</f>
        <v>7028177.026144539</v>
      </c>
      <c r="F42" s="325">
        <f>AVERAGE(F38:F41)</f>
        <v>7620683</v>
      </c>
      <c r="G42" s="327">
        <f>AVERAGE(G38:G41)</f>
        <v>7179010.1917735534</v>
      </c>
      <c r="H42" s="328"/>
    </row>
    <row r="43" spans="1:14" ht="26.25" customHeight="1" x14ac:dyDescent="0.4">
      <c r="A43" s="303" t="s">
        <v>64</v>
      </c>
      <c r="B43" s="304">
        <v>1</v>
      </c>
      <c r="C43" s="329" t="s">
        <v>132</v>
      </c>
      <c r="D43" s="330">
        <v>20.04</v>
      </c>
      <c r="E43" s="276"/>
      <c r="F43" s="330">
        <v>21.32</v>
      </c>
      <c r="H43" s="328"/>
    </row>
    <row r="44" spans="1:14" ht="26.25" customHeight="1" x14ac:dyDescent="0.4">
      <c r="A44" s="303" t="s">
        <v>66</v>
      </c>
      <c r="B44" s="304">
        <v>1</v>
      </c>
      <c r="C44" s="331" t="s">
        <v>133</v>
      </c>
      <c r="D44" s="332">
        <f>D43*$B$34</f>
        <v>20.04</v>
      </c>
      <c r="E44" s="333"/>
      <c r="F44" s="332">
        <f>F43*$B$34</f>
        <v>21.32</v>
      </c>
      <c r="H44" s="328"/>
    </row>
    <row r="45" spans="1:14" ht="19.5" customHeight="1" thickBot="1" x14ac:dyDescent="0.35">
      <c r="A45" s="303" t="s">
        <v>68</v>
      </c>
      <c r="B45" s="315">
        <f>(B44/B43)*(B42/B41)*(B40/B39)*(B38/B37)*B36</f>
        <v>2000</v>
      </c>
      <c r="C45" s="331" t="s">
        <v>69</v>
      </c>
      <c r="D45" s="334">
        <f>D44*$B$30/100</f>
        <v>19.955831999999997</v>
      </c>
      <c r="E45" s="335"/>
      <c r="F45" s="334">
        <f>F44*$B$30/100</f>
        <v>21.230456</v>
      </c>
      <c r="H45" s="328"/>
    </row>
    <row r="46" spans="1:14" ht="19.5" customHeight="1" thickBot="1" x14ac:dyDescent="0.35">
      <c r="A46" s="443" t="s">
        <v>70</v>
      </c>
      <c r="B46" s="447"/>
      <c r="C46" s="331" t="s">
        <v>71</v>
      </c>
      <c r="D46" s="336">
        <f>D45/$B$45</f>
        <v>9.9779159999999981E-3</v>
      </c>
      <c r="E46" s="337"/>
      <c r="F46" s="338">
        <f>F45/$B$45</f>
        <v>1.0615228000000001E-2</v>
      </c>
      <c r="H46" s="328"/>
    </row>
    <row r="47" spans="1:14" ht="27" customHeight="1" thickBot="1" x14ac:dyDescent="0.45">
      <c r="A47" s="445"/>
      <c r="B47" s="448"/>
      <c r="C47" s="339" t="s">
        <v>134</v>
      </c>
      <c r="D47" s="340">
        <v>0.01</v>
      </c>
      <c r="E47" s="341"/>
      <c r="F47" s="337"/>
      <c r="H47" s="328"/>
    </row>
    <row r="48" spans="1:14" ht="18.75" x14ac:dyDescent="0.3">
      <c r="C48" s="342" t="s">
        <v>73</v>
      </c>
      <c r="D48" s="334">
        <f>D47*$B$45</f>
        <v>20</v>
      </c>
      <c r="F48" s="343"/>
      <c r="H48" s="328"/>
    </row>
    <row r="49" spans="1:12" ht="19.5" customHeight="1" thickBot="1" x14ac:dyDescent="0.35">
      <c r="C49" s="344" t="s">
        <v>74</v>
      </c>
      <c r="D49" s="345">
        <f>D48/B34</f>
        <v>20</v>
      </c>
      <c r="F49" s="343"/>
      <c r="H49" s="328"/>
    </row>
    <row r="50" spans="1:12" ht="18.75" x14ac:dyDescent="0.3">
      <c r="C50" s="301" t="s">
        <v>75</v>
      </c>
      <c r="D50" s="346">
        <f>AVERAGE(E38:E41,G38:G41)</f>
        <v>7103593.6089590462</v>
      </c>
      <c r="F50" s="347"/>
      <c r="H50" s="328"/>
    </row>
    <row r="51" spans="1:12" ht="18.75" x14ac:dyDescent="0.3">
      <c r="C51" s="303" t="s">
        <v>76</v>
      </c>
      <c r="D51" s="348">
        <f>STDEV(E38:E41,G38:G41)/D50</f>
        <v>1.1722787810335396E-2</v>
      </c>
      <c r="F51" s="347"/>
      <c r="H51" s="328"/>
    </row>
    <row r="52" spans="1:12" ht="19.5" customHeight="1" thickBot="1" x14ac:dyDescent="0.35">
      <c r="C52" s="349" t="s">
        <v>20</v>
      </c>
      <c r="D52" s="350">
        <f>COUNT(E38:E41,G38:G41)</f>
        <v>6</v>
      </c>
      <c r="F52" s="347"/>
    </row>
    <row r="54" spans="1:12" ht="18.75" x14ac:dyDescent="0.3">
      <c r="A54" s="351" t="s">
        <v>1</v>
      </c>
      <c r="B54" s="352" t="s">
        <v>77</v>
      </c>
    </row>
    <row r="55" spans="1:12" ht="18.75" x14ac:dyDescent="0.3">
      <c r="A55" s="276" t="s">
        <v>78</v>
      </c>
      <c r="B55" s="353" t="str">
        <f>B21</f>
        <v>Each tablet conntains Levotyroxine sodium 100mcg</v>
      </c>
    </row>
    <row r="56" spans="1:12" ht="26.25" customHeight="1" x14ac:dyDescent="0.4">
      <c r="A56" s="353" t="s">
        <v>79</v>
      </c>
      <c r="B56" s="354">
        <v>0.1</v>
      </c>
      <c r="C56" s="276" t="str">
        <f>B20</f>
        <v>Levothyroxine Sodium B.P</v>
      </c>
      <c r="H56" s="333"/>
    </row>
    <row r="57" spans="1:12" ht="18.75" x14ac:dyDescent="0.3">
      <c r="A57" s="353" t="s">
        <v>135</v>
      </c>
      <c r="B57" s="355">
        <f>Uniformity!C46</f>
        <v>116.70900000000002</v>
      </c>
      <c r="H57" s="333"/>
    </row>
    <row r="58" spans="1:12" ht="19.5" customHeight="1" thickBot="1" x14ac:dyDescent="0.35">
      <c r="H58" s="333"/>
    </row>
    <row r="59" spans="1:12" s="290" customFormat="1" ht="27" customHeight="1" thickBot="1" x14ac:dyDescent="0.45">
      <c r="A59" s="301" t="s">
        <v>136</v>
      </c>
      <c r="B59" s="302">
        <v>10</v>
      </c>
      <c r="C59" s="276"/>
      <c r="D59" s="356" t="s">
        <v>137</v>
      </c>
      <c r="E59" s="357" t="s">
        <v>55</v>
      </c>
      <c r="F59" s="357" t="s">
        <v>56</v>
      </c>
      <c r="G59" s="357" t="s">
        <v>138</v>
      </c>
      <c r="H59" s="305" t="s">
        <v>139</v>
      </c>
      <c r="L59" s="291"/>
    </row>
    <row r="60" spans="1:12" s="290" customFormat="1" ht="26.25" customHeight="1" x14ac:dyDescent="0.4">
      <c r="A60" s="303" t="s">
        <v>140</v>
      </c>
      <c r="B60" s="304">
        <v>1</v>
      </c>
      <c r="C60" s="462" t="s">
        <v>141</v>
      </c>
      <c r="D60" s="465">
        <v>123.76</v>
      </c>
      <c r="E60" s="358">
        <v>1</v>
      </c>
      <c r="F60" s="359"/>
      <c r="G60" s="360" t="str">
        <f>IF(ISBLANK(F60),"-",(F60/$D$50*$D$47*$B$68)*($B$57/$D$60))</f>
        <v>-</v>
      </c>
      <c r="H60" s="361" t="str">
        <f t="shared" ref="H60:H71" si="0">IF(ISBLANK(F60),"-",(G60/$B$56)*100)</f>
        <v>-</v>
      </c>
      <c r="L60" s="291"/>
    </row>
    <row r="61" spans="1:12" s="290" customFormat="1" ht="26.25" customHeight="1" x14ac:dyDescent="0.4">
      <c r="A61" s="303" t="s">
        <v>107</v>
      </c>
      <c r="B61" s="304">
        <v>1</v>
      </c>
      <c r="C61" s="463"/>
      <c r="D61" s="466"/>
      <c r="E61" s="362">
        <v>2</v>
      </c>
      <c r="F61" s="316"/>
      <c r="G61" s="363" t="str">
        <f>IF(ISBLANK(F61),"-",(F61/$D$50*$D$47*$B$68)*($B$57/$D$60))</f>
        <v>-</v>
      </c>
      <c r="H61" s="364" t="str">
        <f t="shared" si="0"/>
        <v>-</v>
      </c>
      <c r="L61" s="291"/>
    </row>
    <row r="62" spans="1:12" s="290" customFormat="1" ht="26.25" customHeight="1" x14ac:dyDescent="0.4">
      <c r="A62" s="303" t="s">
        <v>108</v>
      </c>
      <c r="B62" s="304">
        <v>1</v>
      </c>
      <c r="C62" s="463"/>
      <c r="D62" s="466"/>
      <c r="E62" s="362">
        <v>3</v>
      </c>
      <c r="F62" s="365"/>
      <c r="G62" s="363" t="str">
        <f>IF(ISBLANK(F62),"-",(F62/$D$50*$D$47*$B$68)*($B$57/$D$60))</f>
        <v>-</v>
      </c>
      <c r="H62" s="364" t="str">
        <f t="shared" si="0"/>
        <v>-</v>
      </c>
      <c r="L62" s="291"/>
    </row>
    <row r="63" spans="1:12" ht="27" customHeight="1" thickBot="1" x14ac:dyDescent="0.45">
      <c r="A63" s="303" t="s">
        <v>109</v>
      </c>
      <c r="B63" s="304">
        <v>1</v>
      </c>
      <c r="C63" s="464"/>
      <c r="D63" s="467"/>
      <c r="E63" s="366">
        <v>4</v>
      </c>
      <c r="F63" s="367"/>
      <c r="G63" s="363" t="str">
        <f>IF(ISBLANK(F63),"-",(F63/$D$50*$D$47*$B$68)*($B$57/$D$60))</f>
        <v>-</v>
      </c>
      <c r="H63" s="364" t="str">
        <f t="shared" si="0"/>
        <v>-</v>
      </c>
    </row>
    <row r="64" spans="1:12" ht="26.25" customHeight="1" x14ac:dyDescent="0.4">
      <c r="A64" s="303" t="s">
        <v>110</v>
      </c>
      <c r="B64" s="304">
        <v>1</v>
      </c>
      <c r="C64" s="462" t="s">
        <v>142</v>
      </c>
      <c r="D64" s="465">
        <v>113.89</v>
      </c>
      <c r="E64" s="358">
        <v>1</v>
      </c>
      <c r="F64" s="359">
        <v>6897854</v>
      </c>
      <c r="G64" s="360">
        <f>IF(ISBLANK(F64),"-",(F64/$D$50*$D$47*$B$68)*($B$57/$D$64))</f>
        <v>9.9507231853818059E-2</v>
      </c>
      <c r="H64" s="361">
        <f t="shared" si="0"/>
        <v>99.507231853818055</v>
      </c>
    </row>
    <row r="65" spans="1:8" ht="26.25" customHeight="1" x14ac:dyDescent="0.4">
      <c r="A65" s="303" t="s">
        <v>111</v>
      </c>
      <c r="B65" s="304">
        <v>1</v>
      </c>
      <c r="C65" s="463"/>
      <c r="D65" s="466"/>
      <c r="E65" s="362">
        <v>2</v>
      </c>
      <c r="F65" s="316">
        <v>6889172</v>
      </c>
      <c r="G65" s="363">
        <f>IF(ISBLANK(F65),"-",(F65/$D$50*$D$47*$B$68)*($B$57/$D$64))</f>
        <v>9.9381986844724685E-2</v>
      </c>
      <c r="H65" s="364">
        <f t="shared" si="0"/>
        <v>99.381986844724679</v>
      </c>
    </row>
    <row r="66" spans="1:8" ht="26.25" customHeight="1" x14ac:dyDescent="0.4">
      <c r="A66" s="303" t="s">
        <v>112</v>
      </c>
      <c r="B66" s="304">
        <v>1</v>
      </c>
      <c r="C66" s="463"/>
      <c r="D66" s="466"/>
      <c r="E66" s="362">
        <v>3</v>
      </c>
      <c r="F66" s="316">
        <v>6912193</v>
      </c>
      <c r="G66" s="363">
        <f>IF(ISBLANK(F66),"-",(F66/$D$50*$D$47*$B$68)*($B$57/$D$64))</f>
        <v>9.9714083752619032E-2</v>
      </c>
      <c r="H66" s="364">
        <f t="shared" si="0"/>
        <v>99.714083752619032</v>
      </c>
    </row>
    <row r="67" spans="1:8" ht="27" customHeight="1" thickBot="1" x14ac:dyDescent="0.45">
      <c r="A67" s="303" t="s">
        <v>113</v>
      </c>
      <c r="B67" s="304">
        <v>1</v>
      </c>
      <c r="C67" s="464"/>
      <c r="D67" s="467"/>
      <c r="E67" s="366">
        <v>4</v>
      </c>
      <c r="F67" s="367"/>
      <c r="G67" s="368" t="str">
        <f>IF(ISBLANK(F67),"-",(F67/$D$50*$D$47*$B$68)*($B$57/$D$64))</f>
        <v>-</v>
      </c>
      <c r="H67" s="369" t="str">
        <f t="shared" si="0"/>
        <v>-</v>
      </c>
    </row>
    <row r="68" spans="1:8" ht="26.25" customHeight="1" x14ac:dyDescent="0.4">
      <c r="A68" s="303" t="s">
        <v>114</v>
      </c>
      <c r="B68" s="370">
        <f>(B67/B66)*(B65/B64)*(B63/B62)*(B61/B60)*B59</f>
        <v>10</v>
      </c>
      <c r="C68" s="462" t="s">
        <v>143</v>
      </c>
      <c r="D68" s="465">
        <v>116.46</v>
      </c>
      <c r="E68" s="358">
        <v>1</v>
      </c>
      <c r="F68" s="359">
        <v>7049409</v>
      </c>
      <c r="G68" s="360">
        <f>IF(ISBLANK(F68),"-",(F68/$D$50*$D$47*$B$68)*($B$57/$D$68))</f>
        <v>9.9449399009173572E-2</v>
      </c>
      <c r="H68" s="364">
        <f t="shared" si="0"/>
        <v>99.449399009173561</v>
      </c>
    </row>
    <row r="69" spans="1:8" ht="27" customHeight="1" thickBot="1" x14ac:dyDescent="0.45">
      <c r="A69" s="349" t="s">
        <v>144</v>
      </c>
      <c r="B69" s="371">
        <f>(D47*B68)/B56*B57</f>
        <v>116.70900000000002</v>
      </c>
      <c r="C69" s="463"/>
      <c r="D69" s="466"/>
      <c r="E69" s="362">
        <v>2</v>
      </c>
      <c r="F69" s="316">
        <v>7039460</v>
      </c>
      <c r="G69" s="363">
        <f>IF(ISBLANK(F69),"-",(F69/$D$50*$D$47*$B$68)*($B$57/$D$68))</f>
        <v>9.9309043687083126E-2</v>
      </c>
      <c r="H69" s="364">
        <f t="shared" si="0"/>
        <v>99.309043687083118</v>
      </c>
    </row>
    <row r="70" spans="1:8" ht="26.25" customHeight="1" x14ac:dyDescent="0.4">
      <c r="A70" s="469" t="s">
        <v>70</v>
      </c>
      <c r="B70" s="470"/>
      <c r="C70" s="463"/>
      <c r="D70" s="466"/>
      <c r="E70" s="362">
        <v>3</v>
      </c>
      <c r="F70" s="316">
        <v>7032096</v>
      </c>
      <c r="G70" s="363">
        <f>IF(ISBLANK(F70),"-",(F70/$D$50*$D$47*$B$68)*($B$57/$D$68))</f>
        <v>9.9205156201720393E-2</v>
      </c>
      <c r="H70" s="364">
        <f t="shared" si="0"/>
        <v>99.205156201720385</v>
      </c>
    </row>
    <row r="71" spans="1:8" ht="27" customHeight="1" thickBot="1" x14ac:dyDescent="0.45">
      <c r="A71" s="471"/>
      <c r="B71" s="472"/>
      <c r="C71" s="468"/>
      <c r="D71" s="467"/>
      <c r="E71" s="366">
        <v>4</v>
      </c>
      <c r="F71" s="367"/>
      <c r="G71" s="368" t="str">
        <f>IF(ISBLANK(F71),"-",(F71/$D$50*$D$47*$B$68)*($B$57/$D$68))</f>
        <v>-</v>
      </c>
      <c r="H71" s="369" t="str">
        <f t="shared" si="0"/>
        <v>-</v>
      </c>
    </row>
    <row r="72" spans="1:8" ht="26.25" customHeight="1" x14ac:dyDescent="0.4">
      <c r="A72" s="333"/>
      <c r="B72" s="333"/>
      <c r="C72" s="333"/>
      <c r="D72" s="333"/>
      <c r="E72" s="333"/>
      <c r="F72" s="372" t="s">
        <v>63</v>
      </c>
      <c r="G72" s="373">
        <f>AVERAGE(G60:G71)</f>
        <v>9.9427816891523149E-2</v>
      </c>
      <c r="H72" s="374">
        <f>AVERAGE(H60:H71)</f>
        <v>99.427816891523136</v>
      </c>
    </row>
    <row r="73" spans="1:8" ht="26.25" customHeight="1" x14ac:dyDescent="0.4">
      <c r="C73" s="333"/>
      <c r="D73" s="333"/>
      <c r="E73" s="333"/>
      <c r="F73" s="375" t="s">
        <v>76</v>
      </c>
      <c r="G73" s="376">
        <f>STDEV(G60:G71)/G72</f>
        <v>1.7679926576420657E-3</v>
      </c>
      <c r="H73" s="376">
        <f>STDEV(H60:H71)/H72</f>
        <v>1.7679926576420965E-3</v>
      </c>
    </row>
    <row r="74" spans="1:8" ht="27" customHeight="1" thickBot="1" x14ac:dyDescent="0.45">
      <c r="A74" s="333"/>
      <c r="B74" s="333"/>
      <c r="C74" s="333"/>
      <c r="D74" s="333"/>
      <c r="E74" s="335"/>
      <c r="F74" s="377" t="s">
        <v>20</v>
      </c>
      <c r="G74" s="378">
        <f>COUNT(G60:G71)</f>
        <v>6</v>
      </c>
      <c r="H74" s="378">
        <f>COUNT(H60:H71)</f>
        <v>6</v>
      </c>
    </row>
    <row r="76" spans="1:8" ht="26.25" customHeight="1" x14ac:dyDescent="0.4">
      <c r="A76" s="286" t="s">
        <v>145</v>
      </c>
      <c r="B76" s="287" t="s">
        <v>88</v>
      </c>
      <c r="C76" s="451" t="str">
        <f>B26</f>
        <v>Levotyroxine sodium</v>
      </c>
      <c r="D76" s="451"/>
      <c r="E76" s="276" t="s">
        <v>89</v>
      </c>
      <c r="F76" s="276"/>
      <c r="G76" s="379">
        <f>H72</f>
        <v>99.427816891523136</v>
      </c>
      <c r="H76" s="292"/>
    </row>
    <row r="77" spans="1:8" ht="18.75" x14ac:dyDescent="0.3">
      <c r="A77" s="285" t="s">
        <v>97</v>
      </c>
      <c r="B77" s="285" t="s">
        <v>98</v>
      </c>
    </row>
    <row r="78" spans="1:8" ht="18.75" x14ac:dyDescent="0.3">
      <c r="A78" s="285"/>
      <c r="B78" s="285"/>
    </row>
    <row r="79" spans="1:8" ht="26.25" customHeight="1" x14ac:dyDescent="0.4">
      <c r="A79" s="286" t="s">
        <v>4</v>
      </c>
      <c r="B79" s="453"/>
      <c r="C79" s="453"/>
    </row>
    <row r="80" spans="1:8" ht="26.25" customHeight="1" x14ac:dyDescent="0.4">
      <c r="A80" s="287" t="s">
        <v>41</v>
      </c>
      <c r="B80" s="453"/>
      <c r="C80" s="453"/>
    </row>
    <row r="81" spans="1:12" ht="27" customHeight="1" thickBot="1" x14ac:dyDescent="0.45">
      <c r="A81" s="287" t="s">
        <v>6</v>
      </c>
      <c r="B81" s="288"/>
    </row>
    <row r="82" spans="1:12" s="290" customFormat="1" ht="27" customHeight="1" thickBot="1" x14ac:dyDescent="0.45">
      <c r="A82" s="287" t="s">
        <v>42</v>
      </c>
      <c r="B82" s="289">
        <v>0</v>
      </c>
      <c r="C82" s="454" t="s">
        <v>99</v>
      </c>
      <c r="D82" s="455"/>
      <c r="E82" s="455"/>
      <c r="F82" s="455"/>
      <c r="G82" s="456"/>
      <c r="I82" s="291"/>
      <c r="J82" s="291"/>
      <c r="K82" s="291"/>
      <c r="L82" s="291"/>
    </row>
    <row r="83" spans="1:12" s="290" customFormat="1" ht="19.5" customHeight="1" thickBot="1" x14ac:dyDescent="0.35">
      <c r="A83" s="287" t="s">
        <v>44</v>
      </c>
      <c r="B83" s="292">
        <f>B81-B82</f>
        <v>0</v>
      </c>
      <c r="C83" s="293"/>
      <c r="D83" s="293"/>
      <c r="E83" s="293"/>
      <c r="F83" s="293"/>
      <c r="G83" s="294"/>
      <c r="I83" s="291"/>
      <c r="J83" s="291"/>
      <c r="K83" s="291"/>
      <c r="L83" s="291"/>
    </row>
    <row r="84" spans="1:12" s="290" customFormat="1" ht="27" customHeight="1" thickBot="1" x14ac:dyDescent="0.45">
      <c r="A84" s="287" t="s">
        <v>45</v>
      </c>
      <c r="B84" s="295"/>
      <c r="C84" s="457" t="s">
        <v>146</v>
      </c>
      <c r="D84" s="458"/>
      <c r="E84" s="458"/>
      <c r="F84" s="458"/>
      <c r="G84" s="458"/>
      <c r="H84" s="459"/>
      <c r="I84" s="291"/>
      <c r="J84" s="291"/>
      <c r="K84" s="291"/>
      <c r="L84" s="291"/>
    </row>
    <row r="85" spans="1:12" s="290" customFormat="1" ht="27" customHeight="1" thickBot="1" x14ac:dyDescent="0.45">
      <c r="A85" s="287" t="s">
        <v>47</v>
      </c>
      <c r="B85" s="295"/>
      <c r="C85" s="457" t="s">
        <v>147</v>
      </c>
      <c r="D85" s="458"/>
      <c r="E85" s="458"/>
      <c r="F85" s="458"/>
      <c r="G85" s="458"/>
      <c r="H85" s="459"/>
      <c r="I85" s="291"/>
      <c r="J85" s="291"/>
      <c r="K85" s="291"/>
      <c r="L85" s="291"/>
    </row>
    <row r="86" spans="1:12" s="290" customFormat="1" ht="18.75" x14ac:dyDescent="0.3">
      <c r="A86" s="287"/>
      <c r="B86" s="298"/>
      <c r="C86" s="299"/>
      <c r="D86" s="299"/>
      <c r="E86" s="299"/>
      <c r="F86" s="299"/>
      <c r="G86" s="299"/>
      <c r="H86" s="299"/>
      <c r="I86" s="291"/>
      <c r="J86" s="291"/>
      <c r="K86" s="291"/>
      <c r="L86" s="291"/>
    </row>
    <row r="87" spans="1:12" s="290" customFormat="1" ht="18.75" x14ac:dyDescent="0.3">
      <c r="A87" s="287" t="s">
        <v>49</v>
      </c>
      <c r="B87" s="300" t="e">
        <f>B84/B85</f>
        <v>#DIV/0!</v>
      </c>
      <c r="C87" s="276" t="s">
        <v>50</v>
      </c>
      <c r="D87" s="276"/>
      <c r="E87" s="276"/>
      <c r="F87" s="276"/>
      <c r="G87" s="276"/>
      <c r="I87" s="291"/>
      <c r="J87" s="291"/>
      <c r="K87" s="291"/>
      <c r="L87" s="291"/>
    </row>
    <row r="88" spans="1:12" ht="19.5" customHeight="1" thickBot="1" x14ac:dyDescent="0.35">
      <c r="A88" s="285"/>
      <c r="B88" s="285"/>
    </row>
    <row r="89" spans="1:12" ht="27" customHeight="1" thickBot="1" x14ac:dyDescent="0.45">
      <c r="A89" s="301" t="s">
        <v>130</v>
      </c>
      <c r="B89" s="302"/>
      <c r="D89" s="380" t="s">
        <v>52</v>
      </c>
      <c r="E89" s="381"/>
      <c r="F89" s="460" t="s">
        <v>53</v>
      </c>
      <c r="G89" s="461"/>
    </row>
    <row r="90" spans="1:12" ht="27" customHeight="1" thickBot="1" x14ac:dyDescent="0.45">
      <c r="A90" s="303" t="s">
        <v>54</v>
      </c>
      <c r="B90" s="304"/>
      <c r="C90" s="382" t="s">
        <v>55</v>
      </c>
      <c r="D90" s="306" t="s">
        <v>56</v>
      </c>
      <c r="E90" s="307" t="s">
        <v>57</v>
      </c>
      <c r="F90" s="306" t="s">
        <v>56</v>
      </c>
      <c r="G90" s="383" t="s">
        <v>57</v>
      </c>
      <c r="I90" s="309" t="s">
        <v>131</v>
      </c>
    </row>
    <row r="91" spans="1:12" ht="26.25" customHeight="1" x14ac:dyDescent="0.4">
      <c r="A91" s="303" t="s">
        <v>58</v>
      </c>
      <c r="B91" s="304"/>
      <c r="C91" s="384">
        <v>1</v>
      </c>
      <c r="D91" s="311"/>
      <c r="E91" s="312" t="str">
        <f>IF(ISBLANK(D91),"-",$D$101/$D$98*D91)</f>
        <v>-</v>
      </c>
      <c r="F91" s="311"/>
      <c r="G91" s="313" t="str">
        <f>IF(ISBLANK(F91),"-",$D$101/$F$98*F91)</f>
        <v>-</v>
      </c>
      <c r="I91" s="314"/>
    </row>
    <row r="92" spans="1:12" ht="26.25" customHeight="1" x14ac:dyDescent="0.4">
      <c r="A92" s="303" t="s">
        <v>59</v>
      </c>
      <c r="B92" s="304">
        <v>1</v>
      </c>
      <c r="C92" s="333">
        <v>2</v>
      </c>
      <c r="D92" s="316"/>
      <c r="E92" s="317" t="str">
        <f>IF(ISBLANK(D92),"-",$D$101/$D$98*D92)</f>
        <v>-</v>
      </c>
      <c r="F92" s="316"/>
      <c r="G92" s="318" t="str">
        <f>IF(ISBLANK(F92),"-",$D$101/$F$98*F92)</f>
        <v>-</v>
      </c>
      <c r="I92" s="442" t="e">
        <f>ABS((F96/D96*D95)-F95)/D95</f>
        <v>#DIV/0!</v>
      </c>
    </row>
    <row r="93" spans="1:12" ht="26.25" customHeight="1" x14ac:dyDescent="0.4">
      <c r="A93" s="303" t="s">
        <v>60</v>
      </c>
      <c r="B93" s="304">
        <v>1</v>
      </c>
      <c r="C93" s="333">
        <v>3</v>
      </c>
      <c r="D93" s="316"/>
      <c r="E93" s="317" t="str">
        <f>IF(ISBLANK(D93),"-",$D$101/$D$98*D93)</f>
        <v>-</v>
      </c>
      <c r="F93" s="316"/>
      <c r="G93" s="318" t="str">
        <f>IF(ISBLANK(F93),"-",$D$101/$F$98*F93)</f>
        <v>-</v>
      </c>
      <c r="I93" s="442"/>
    </row>
    <row r="94" spans="1:12" ht="27" customHeight="1" thickBot="1" x14ac:dyDescent="0.45">
      <c r="A94" s="303" t="s">
        <v>61</v>
      </c>
      <c r="B94" s="304">
        <v>1</v>
      </c>
      <c r="C94" s="385">
        <v>4</v>
      </c>
      <c r="D94" s="320"/>
      <c r="E94" s="321" t="str">
        <f>IF(ISBLANK(D94),"-",$D$101/$D$98*D94)</f>
        <v>-</v>
      </c>
      <c r="F94" s="386"/>
      <c r="G94" s="322" t="str">
        <f>IF(ISBLANK(F94),"-",$D$101/$F$98*F94)</f>
        <v>-</v>
      </c>
      <c r="I94" s="323"/>
    </row>
    <row r="95" spans="1:12" ht="27" customHeight="1" thickBot="1" x14ac:dyDescent="0.45">
      <c r="A95" s="303" t="s">
        <v>62</v>
      </c>
      <c r="B95" s="304">
        <v>1</v>
      </c>
      <c r="C95" s="287" t="s">
        <v>63</v>
      </c>
      <c r="D95" s="387" t="e">
        <f>AVERAGE(D91:D94)</f>
        <v>#DIV/0!</v>
      </c>
      <c r="E95" s="326" t="e">
        <f>AVERAGE(E91:E94)</f>
        <v>#DIV/0!</v>
      </c>
      <c r="F95" s="388" t="e">
        <f>AVERAGE(F91:F94)</f>
        <v>#DIV/0!</v>
      </c>
      <c r="G95" s="389" t="e">
        <f>AVERAGE(G91:G94)</f>
        <v>#DIV/0!</v>
      </c>
    </row>
    <row r="96" spans="1:12" ht="26.25" customHeight="1" x14ac:dyDescent="0.4">
      <c r="A96" s="303" t="s">
        <v>64</v>
      </c>
      <c r="B96" s="288">
        <v>1</v>
      </c>
      <c r="C96" s="390" t="s">
        <v>65</v>
      </c>
      <c r="D96" s="391"/>
      <c r="E96" s="276"/>
      <c r="F96" s="330"/>
    </row>
    <row r="97" spans="1:10" ht="26.25" customHeight="1" x14ac:dyDescent="0.4">
      <c r="A97" s="303" t="s">
        <v>66</v>
      </c>
      <c r="B97" s="288">
        <v>1</v>
      </c>
      <c r="C97" s="392" t="s">
        <v>67</v>
      </c>
      <c r="D97" s="393" t="e">
        <f>D96*$B$87</f>
        <v>#DIV/0!</v>
      </c>
      <c r="E97" s="333"/>
      <c r="F97" s="332" t="e">
        <f>F96*$B$87</f>
        <v>#DIV/0!</v>
      </c>
    </row>
    <row r="98" spans="1:10" ht="19.5" customHeight="1" thickBot="1" x14ac:dyDescent="0.35">
      <c r="A98" s="303" t="s">
        <v>68</v>
      </c>
      <c r="B98" s="333" t="e">
        <f>(B97/B96)*(B95/B94)*(B93/B92)*(B91/B90)*B89</f>
        <v>#DIV/0!</v>
      </c>
      <c r="C98" s="392" t="s">
        <v>148</v>
      </c>
      <c r="D98" s="394" t="e">
        <f>D97*$B$83/100</f>
        <v>#DIV/0!</v>
      </c>
      <c r="E98" s="335"/>
      <c r="F98" s="334" t="e">
        <f>F97*$B$83/100</f>
        <v>#DIV/0!</v>
      </c>
    </row>
    <row r="99" spans="1:10" ht="19.5" customHeight="1" thickBot="1" x14ac:dyDescent="0.35">
      <c r="A99" s="443" t="s">
        <v>70</v>
      </c>
      <c r="B99" s="444"/>
      <c r="C99" s="392" t="s">
        <v>149</v>
      </c>
      <c r="D99" s="395" t="e">
        <f>D98/$B$98</f>
        <v>#DIV/0!</v>
      </c>
      <c r="E99" s="335"/>
      <c r="F99" s="338" t="e">
        <f>F98/$B$98</f>
        <v>#DIV/0!</v>
      </c>
      <c r="H99" s="328"/>
    </row>
    <row r="100" spans="1:10" ht="19.5" customHeight="1" thickBot="1" x14ac:dyDescent="0.35">
      <c r="A100" s="445"/>
      <c r="B100" s="446"/>
      <c r="C100" s="392" t="s">
        <v>134</v>
      </c>
      <c r="D100" s="396" t="e">
        <f>$B$56/$B$116</f>
        <v>#DIV/0!</v>
      </c>
      <c r="F100" s="343"/>
      <c r="G100" s="397"/>
      <c r="H100" s="328"/>
    </row>
    <row r="101" spans="1:10" ht="18.75" x14ac:dyDescent="0.3">
      <c r="C101" s="392" t="s">
        <v>73</v>
      </c>
      <c r="D101" s="393" t="e">
        <f>D100*$B$98</f>
        <v>#DIV/0!</v>
      </c>
      <c r="F101" s="343"/>
      <c r="H101" s="328"/>
    </row>
    <row r="102" spans="1:10" ht="19.5" customHeight="1" thickBot="1" x14ac:dyDescent="0.35">
      <c r="C102" s="398" t="s">
        <v>74</v>
      </c>
      <c r="D102" s="399" t="e">
        <f>D101/B34</f>
        <v>#DIV/0!</v>
      </c>
      <c r="F102" s="347"/>
      <c r="H102" s="328"/>
      <c r="J102" s="400"/>
    </row>
    <row r="103" spans="1:10" ht="18.75" x14ac:dyDescent="0.3">
      <c r="C103" s="401" t="s">
        <v>150</v>
      </c>
      <c r="D103" s="402" t="e">
        <f>AVERAGE(E91:E94,G91:G94)</f>
        <v>#DIV/0!</v>
      </c>
      <c r="F103" s="347"/>
      <c r="G103" s="397"/>
      <c r="H103" s="328"/>
      <c r="J103" s="403"/>
    </row>
    <row r="104" spans="1:10" ht="18.75" x14ac:dyDescent="0.3">
      <c r="C104" s="375" t="s">
        <v>76</v>
      </c>
      <c r="D104" s="404" t="e">
        <f>STDEV(E91:E94,G91:G94)/D103</f>
        <v>#DIV/0!</v>
      </c>
      <c r="F104" s="347"/>
      <c r="H104" s="328"/>
      <c r="J104" s="403"/>
    </row>
    <row r="105" spans="1:10" ht="19.5" customHeight="1" thickBot="1" x14ac:dyDescent="0.35">
      <c r="C105" s="377" t="s">
        <v>20</v>
      </c>
      <c r="D105" s="405">
        <f>COUNT(E91:E94,G91:G94)</f>
        <v>0</v>
      </c>
      <c r="F105" s="347"/>
      <c r="H105" s="328"/>
      <c r="J105" s="403"/>
    </row>
    <row r="106" spans="1:10" ht="19.5" customHeight="1" thickBot="1" x14ac:dyDescent="0.35">
      <c r="A106" s="351"/>
      <c r="B106" s="351"/>
      <c r="C106" s="351"/>
      <c r="D106" s="351"/>
      <c r="E106" s="351"/>
    </row>
    <row r="107" spans="1:10" ht="27" customHeight="1" thickBot="1" x14ac:dyDescent="0.45">
      <c r="A107" s="301" t="s">
        <v>102</v>
      </c>
      <c r="B107" s="302"/>
      <c r="C107" s="357" t="s">
        <v>151</v>
      </c>
      <c r="D107" s="357" t="s">
        <v>56</v>
      </c>
      <c r="E107" s="357" t="s">
        <v>104</v>
      </c>
      <c r="F107" s="406" t="s">
        <v>105</v>
      </c>
    </row>
    <row r="108" spans="1:10" ht="26.25" customHeight="1" x14ac:dyDescent="0.4">
      <c r="A108" s="303" t="s">
        <v>106</v>
      </c>
      <c r="B108" s="304"/>
      <c r="C108" s="358">
        <v>1</v>
      </c>
      <c r="D108" s="407"/>
      <c r="E108" s="408" t="str">
        <f t="shared" ref="E108:E113" si="1">IF(ISBLANK(D108),"-",D108/$D$103*$D$100*$B$116)</f>
        <v>-</v>
      </c>
      <c r="F108" s="409" t="str">
        <f t="shared" ref="F108:F113" si="2">IF(ISBLANK(D108), "-", (E108/$B$56)*100)</f>
        <v>-</v>
      </c>
    </row>
    <row r="109" spans="1:10" ht="26.25" customHeight="1" x14ac:dyDescent="0.4">
      <c r="A109" s="303" t="s">
        <v>107</v>
      </c>
      <c r="B109" s="304"/>
      <c r="C109" s="362">
        <v>2</v>
      </c>
      <c r="D109" s="410"/>
      <c r="E109" s="411" t="str">
        <f t="shared" si="1"/>
        <v>-</v>
      </c>
      <c r="F109" s="412" t="str">
        <f t="shared" si="2"/>
        <v>-</v>
      </c>
    </row>
    <row r="110" spans="1:10" ht="26.25" customHeight="1" x14ac:dyDescent="0.4">
      <c r="A110" s="303" t="s">
        <v>108</v>
      </c>
      <c r="B110" s="304">
        <v>1</v>
      </c>
      <c r="C110" s="362">
        <v>3</v>
      </c>
      <c r="D110" s="410"/>
      <c r="E110" s="411" t="str">
        <f t="shared" si="1"/>
        <v>-</v>
      </c>
      <c r="F110" s="412" t="str">
        <f t="shared" si="2"/>
        <v>-</v>
      </c>
    </row>
    <row r="111" spans="1:10" ht="26.25" customHeight="1" x14ac:dyDescent="0.4">
      <c r="A111" s="303" t="s">
        <v>109</v>
      </c>
      <c r="B111" s="304">
        <v>1</v>
      </c>
      <c r="C111" s="362">
        <v>4</v>
      </c>
      <c r="D111" s="410"/>
      <c r="E111" s="411" t="str">
        <f t="shared" si="1"/>
        <v>-</v>
      </c>
      <c r="F111" s="412" t="str">
        <f t="shared" si="2"/>
        <v>-</v>
      </c>
    </row>
    <row r="112" spans="1:10" ht="26.25" customHeight="1" x14ac:dyDescent="0.4">
      <c r="A112" s="303" t="s">
        <v>110</v>
      </c>
      <c r="B112" s="304">
        <v>1</v>
      </c>
      <c r="C112" s="362">
        <v>5</v>
      </c>
      <c r="D112" s="410"/>
      <c r="E112" s="411" t="str">
        <f t="shared" si="1"/>
        <v>-</v>
      </c>
      <c r="F112" s="412" t="str">
        <f t="shared" si="2"/>
        <v>-</v>
      </c>
    </row>
    <row r="113" spans="1:10" ht="27" customHeight="1" thickBot="1" x14ac:dyDescent="0.45">
      <c r="A113" s="303" t="s">
        <v>111</v>
      </c>
      <c r="B113" s="304">
        <v>1</v>
      </c>
      <c r="C113" s="366">
        <v>6</v>
      </c>
      <c r="D113" s="413"/>
      <c r="E113" s="414" t="str">
        <f t="shared" si="1"/>
        <v>-</v>
      </c>
      <c r="F113" s="415" t="str">
        <f t="shared" si="2"/>
        <v>-</v>
      </c>
    </row>
    <row r="114" spans="1:10" ht="27" customHeight="1" thickBot="1" x14ac:dyDescent="0.45">
      <c r="A114" s="303" t="s">
        <v>112</v>
      </c>
      <c r="B114" s="304">
        <v>1</v>
      </c>
      <c r="C114" s="416"/>
      <c r="D114" s="333"/>
      <c r="E114" s="276"/>
      <c r="F114" s="412"/>
    </row>
    <row r="115" spans="1:10" ht="26.25" customHeight="1" x14ac:dyDescent="0.4">
      <c r="A115" s="303" t="s">
        <v>113</v>
      </c>
      <c r="B115" s="304">
        <v>1</v>
      </c>
      <c r="C115" s="416"/>
      <c r="D115" s="417" t="s">
        <v>63</v>
      </c>
      <c r="E115" s="418" t="e">
        <f>AVERAGE(E108:E113)</f>
        <v>#DIV/0!</v>
      </c>
      <c r="F115" s="419" t="e">
        <f>AVERAGE(F108:F113)</f>
        <v>#DIV/0!</v>
      </c>
    </row>
    <row r="116" spans="1:10" ht="27" customHeight="1" thickBot="1" x14ac:dyDescent="0.45">
      <c r="A116" s="303" t="s">
        <v>114</v>
      </c>
      <c r="B116" s="315" t="e">
        <f>(B115/B114)*(B113/B112)*(B111/B110)*(B109/B108)*B107</f>
        <v>#DIV/0!</v>
      </c>
      <c r="C116" s="420"/>
      <c r="D116" s="421" t="s">
        <v>76</v>
      </c>
      <c r="E116" s="376" t="e">
        <f>STDEV(E108:E113)/E115</f>
        <v>#DIV/0!</v>
      </c>
      <c r="F116" s="422" t="e">
        <f>STDEV(F108:F113)/F115</f>
        <v>#DIV/0!</v>
      </c>
      <c r="I116" s="276"/>
    </row>
    <row r="117" spans="1:10" ht="27" customHeight="1" thickBot="1" x14ac:dyDescent="0.45">
      <c r="A117" s="443" t="s">
        <v>70</v>
      </c>
      <c r="B117" s="447"/>
      <c r="C117" s="423"/>
      <c r="D117" s="377" t="s">
        <v>20</v>
      </c>
      <c r="E117" s="424">
        <f>COUNT(E108:E113)</f>
        <v>0</v>
      </c>
      <c r="F117" s="425">
        <f>COUNT(F108:F113)</f>
        <v>0</v>
      </c>
      <c r="I117" s="276"/>
      <c r="J117" s="403"/>
    </row>
    <row r="118" spans="1:10" ht="26.25" customHeight="1" thickBot="1" x14ac:dyDescent="0.35">
      <c r="A118" s="445"/>
      <c r="B118" s="448"/>
      <c r="C118" s="276"/>
      <c r="D118" s="426"/>
      <c r="E118" s="449" t="s">
        <v>152</v>
      </c>
      <c r="F118" s="450"/>
      <c r="G118" s="276"/>
      <c r="H118" s="276"/>
      <c r="I118" s="276"/>
    </row>
    <row r="119" spans="1:10" ht="25.5" customHeight="1" x14ac:dyDescent="0.4">
      <c r="A119" s="427"/>
      <c r="B119" s="299"/>
      <c r="C119" s="276"/>
      <c r="D119" s="421" t="s">
        <v>153</v>
      </c>
      <c r="E119" s="428">
        <f>MIN(E108:E113)</f>
        <v>0</v>
      </c>
      <c r="F119" s="429">
        <f>MIN(F108:F113)</f>
        <v>0</v>
      </c>
      <c r="G119" s="276"/>
      <c r="H119" s="276"/>
      <c r="I119" s="276"/>
    </row>
    <row r="120" spans="1:10" ht="24" customHeight="1" thickBot="1" x14ac:dyDescent="0.45">
      <c r="A120" s="427"/>
      <c r="B120" s="299"/>
      <c r="C120" s="276"/>
      <c r="D120" s="344" t="s">
        <v>154</v>
      </c>
      <c r="E120" s="430">
        <f>MAX(E108:E113)</f>
        <v>0</v>
      </c>
      <c r="F120" s="431">
        <f>MAX(F108:F113)</f>
        <v>0</v>
      </c>
      <c r="G120" s="276"/>
      <c r="H120" s="276"/>
      <c r="I120" s="276"/>
    </row>
    <row r="121" spans="1:10" ht="27" customHeight="1" x14ac:dyDescent="0.3">
      <c r="A121" s="427"/>
      <c r="B121" s="299"/>
      <c r="C121" s="276"/>
      <c r="D121" s="276"/>
      <c r="E121" s="276"/>
      <c r="F121" s="333"/>
      <c r="G121" s="276"/>
      <c r="H121" s="276"/>
      <c r="I121" s="276"/>
    </row>
    <row r="122" spans="1:10" ht="25.5" customHeight="1" x14ac:dyDescent="0.3">
      <c r="A122" s="427"/>
      <c r="B122" s="299"/>
      <c r="C122" s="276"/>
      <c r="D122" s="276"/>
      <c r="E122" s="276"/>
      <c r="F122" s="333"/>
      <c r="G122" s="276"/>
      <c r="H122" s="276"/>
      <c r="I122" s="276"/>
    </row>
    <row r="123" spans="1:10" ht="18.75" x14ac:dyDescent="0.3">
      <c r="A123" s="427"/>
      <c r="B123" s="299"/>
      <c r="C123" s="276"/>
      <c r="D123" s="276"/>
      <c r="E123" s="276"/>
      <c r="F123" s="333"/>
      <c r="G123" s="276"/>
      <c r="H123" s="276"/>
      <c r="I123" s="276"/>
    </row>
    <row r="124" spans="1:10" ht="45.75" customHeight="1" x14ac:dyDescent="0.65">
      <c r="A124" s="286" t="s">
        <v>145</v>
      </c>
      <c r="B124" s="287" t="s">
        <v>115</v>
      </c>
      <c r="C124" s="451" t="str">
        <f>B26</f>
        <v>Levotyroxine sodium</v>
      </c>
      <c r="D124" s="451"/>
      <c r="E124" s="276" t="s">
        <v>116</v>
      </c>
      <c r="F124" s="276"/>
      <c r="G124" s="432" t="e">
        <f>F115</f>
        <v>#DIV/0!</v>
      </c>
      <c r="H124" s="276"/>
      <c r="I124" s="276"/>
    </row>
    <row r="125" spans="1:10" ht="45.75" customHeight="1" x14ac:dyDescent="0.65">
      <c r="A125" s="286"/>
      <c r="B125" s="287" t="s">
        <v>155</v>
      </c>
      <c r="C125" s="287" t="s">
        <v>156</v>
      </c>
      <c r="D125" s="432">
        <f>MIN(F108:F113)</f>
        <v>0</v>
      </c>
      <c r="E125" s="287" t="s">
        <v>157</v>
      </c>
      <c r="F125" s="432">
        <f>MAX(F108:F113)</f>
        <v>0</v>
      </c>
      <c r="G125" s="379"/>
      <c r="H125" s="276"/>
      <c r="I125" s="276"/>
    </row>
    <row r="126" spans="1:10" ht="19.5" customHeight="1" thickBot="1" x14ac:dyDescent="0.35">
      <c r="A126" s="433"/>
      <c r="B126" s="433"/>
      <c r="C126" s="434"/>
      <c r="D126" s="434"/>
      <c r="E126" s="434"/>
      <c r="F126" s="434"/>
      <c r="G126" s="434"/>
      <c r="H126" s="434"/>
    </row>
    <row r="127" spans="1:10" ht="18.75" x14ac:dyDescent="0.3">
      <c r="B127" s="452" t="s">
        <v>26</v>
      </c>
      <c r="C127" s="452"/>
      <c r="E127" s="382" t="s">
        <v>27</v>
      </c>
      <c r="F127" s="435"/>
      <c r="G127" s="452" t="s">
        <v>28</v>
      </c>
      <c r="H127" s="452"/>
    </row>
    <row r="128" spans="1:10" ht="69.95" customHeight="1" x14ac:dyDescent="0.3">
      <c r="A128" s="286" t="s">
        <v>29</v>
      </c>
      <c r="B128" s="436"/>
      <c r="C128" s="436"/>
      <c r="E128" s="436"/>
      <c r="F128" s="276"/>
      <c r="G128" s="436"/>
      <c r="H128" s="436"/>
    </row>
    <row r="129" spans="1:9" ht="69.95" customHeight="1" x14ac:dyDescent="0.3">
      <c r="A129" s="286" t="s">
        <v>30</v>
      </c>
      <c r="B129" s="437"/>
      <c r="C129" s="437"/>
      <c r="E129" s="437"/>
      <c r="F129" s="276"/>
      <c r="G129" s="438"/>
      <c r="H129" s="438"/>
    </row>
    <row r="130" spans="1:9" ht="18.75" x14ac:dyDescent="0.3">
      <c r="A130" s="333"/>
      <c r="B130" s="333"/>
      <c r="C130" s="333"/>
      <c r="D130" s="333"/>
      <c r="E130" s="333"/>
      <c r="F130" s="335"/>
      <c r="G130" s="333"/>
      <c r="H130" s="333"/>
      <c r="I130" s="276"/>
    </row>
    <row r="131" spans="1:9" ht="18.75" x14ac:dyDescent="0.3">
      <c r="A131" s="333"/>
      <c r="B131" s="333"/>
      <c r="C131" s="333"/>
      <c r="D131" s="333"/>
      <c r="E131" s="333"/>
      <c r="F131" s="335"/>
      <c r="G131" s="333"/>
      <c r="H131" s="333"/>
      <c r="I131" s="276"/>
    </row>
    <row r="132" spans="1:9" ht="18.75" x14ac:dyDescent="0.3">
      <c r="A132" s="333"/>
      <c r="B132" s="333"/>
      <c r="C132" s="333"/>
      <c r="D132" s="333"/>
      <c r="E132" s="333"/>
      <c r="F132" s="335"/>
      <c r="G132" s="333"/>
      <c r="H132" s="333"/>
      <c r="I132" s="276"/>
    </row>
    <row r="133" spans="1:9" ht="18.75" x14ac:dyDescent="0.3">
      <c r="A133" s="333"/>
      <c r="B133" s="333"/>
      <c r="C133" s="333"/>
      <c r="D133" s="333"/>
      <c r="E133" s="333"/>
      <c r="F133" s="335"/>
      <c r="G133" s="333"/>
      <c r="H133" s="333"/>
      <c r="I133" s="276"/>
    </row>
    <row r="134" spans="1:9" ht="18.75" x14ac:dyDescent="0.3">
      <c r="A134" s="333"/>
      <c r="B134" s="333"/>
      <c r="C134" s="333"/>
      <c r="D134" s="333"/>
      <c r="E134" s="333"/>
      <c r="F134" s="335"/>
      <c r="G134" s="333"/>
      <c r="H134" s="333"/>
      <c r="I134" s="276"/>
    </row>
    <row r="135" spans="1:9" ht="18.75" x14ac:dyDescent="0.3">
      <c r="A135" s="333"/>
      <c r="B135" s="333"/>
      <c r="C135" s="333"/>
      <c r="D135" s="333"/>
      <c r="E135" s="333"/>
      <c r="F135" s="335"/>
      <c r="G135" s="333"/>
      <c r="H135" s="333"/>
      <c r="I135" s="276"/>
    </row>
    <row r="136" spans="1:9" ht="18.75" x14ac:dyDescent="0.3">
      <c r="A136" s="333"/>
      <c r="B136" s="333"/>
      <c r="C136" s="333"/>
      <c r="D136" s="333"/>
      <c r="E136" s="333"/>
      <c r="F136" s="335"/>
      <c r="G136" s="333"/>
      <c r="H136" s="333"/>
      <c r="I136" s="276"/>
    </row>
    <row r="137" spans="1:9" ht="18.75" x14ac:dyDescent="0.3">
      <c r="A137" s="333"/>
      <c r="B137" s="333"/>
      <c r="C137" s="333"/>
      <c r="D137" s="333"/>
      <c r="E137" s="333"/>
      <c r="F137" s="335"/>
      <c r="G137" s="333"/>
      <c r="H137" s="333"/>
      <c r="I137" s="276"/>
    </row>
    <row r="138" spans="1:9" ht="18.75" x14ac:dyDescent="0.3">
      <c r="A138" s="333"/>
      <c r="B138" s="333"/>
      <c r="C138" s="333"/>
      <c r="D138" s="333"/>
      <c r="E138" s="333"/>
      <c r="F138" s="335"/>
      <c r="G138" s="333"/>
      <c r="H138" s="333"/>
      <c r="I138" s="276"/>
    </row>
    <row r="250" spans="1:1" x14ac:dyDescent="0.25">
      <c r="A250" s="274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32" priority="1" operator="greaterThan">
      <formula>0.02</formula>
    </cfRule>
  </conditionalFormatting>
  <conditionalFormatting sqref="D51">
    <cfRule type="cellIs" dxfId="31" priority="2" operator="greaterThan">
      <formula>0.02</formula>
    </cfRule>
  </conditionalFormatting>
  <conditionalFormatting sqref="G73">
    <cfRule type="cellIs" dxfId="30" priority="3" operator="greaterThan">
      <formula>0.02</formula>
    </cfRule>
  </conditionalFormatting>
  <conditionalFormatting sqref="H73">
    <cfRule type="cellIs" dxfId="29" priority="4" operator="greaterThan">
      <formula>0.02</formula>
    </cfRule>
  </conditionalFormatting>
  <conditionalFormatting sqref="D104">
    <cfRule type="cellIs" dxfId="28" priority="5" operator="greaterThan">
      <formula>0.02</formula>
    </cfRule>
  </conditionalFormatting>
  <conditionalFormatting sqref="I39">
    <cfRule type="cellIs" dxfId="27" priority="6" operator="lessThanOrEqual">
      <formula>0.02</formula>
    </cfRule>
  </conditionalFormatting>
  <conditionalFormatting sqref="I39">
    <cfRule type="cellIs" dxfId="26" priority="7" operator="greaterThan">
      <formula>0.02</formula>
    </cfRule>
  </conditionalFormatting>
  <conditionalFormatting sqref="I92">
    <cfRule type="cellIs" dxfId="25" priority="8" operator="lessThanOrEqual">
      <formula>0.02</formula>
    </cfRule>
  </conditionalFormatting>
  <conditionalFormatting sqref="I92">
    <cfRule type="cellIs" dxfId="24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0" workbookViewId="0">
      <selection activeCell="G53" sqref="G53"/>
    </sheetView>
  </sheetViews>
  <sheetFormatPr defaultRowHeight="15" x14ac:dyDescent="0.3"/>
  <cols>
    <col min="1" max="1" width="15.5703125" style="229" customWidth="1"/>
    <col min="2" max="2" width="18.42578125" style="229" customWidth="1"/>
    <col min="3" max="3" width="14.28515625" style="229" customWidth="1"/>
    <col min="4" max="4" width="15" style="229" customWidth="1"/>
    <col min="5" max="5" width="9.140625" style="229" customWidth="1"/>
    <col min="6" max="6" width="78" style="229" hidden="1" customWidth="1"/>
    <col min="7" max="7" width="12.28515625" style="229" customWidth="1"/>
    <col min="8" max="8" width="9.140625" style="229" customWidth="1"/>
    <col min="9" max="16384" width="9.140625" style="272"/>
  </cols>
  <sheetData>
    <row r="10" spans="1:7" ht="13.5" customHeight="1" thickBot="1" x14ac:dyDescent="0.35"/>
    <row r="11" spans="1:7" ht="13.5" customHeight="1" thickBot="1" x14ac:dyDescent="0.35">
      <c r="A11" s="488" t="s">
        <v>33</v>
      </c>
      <c r="B11" s="489"/>
      <c r="C11" s="489"/>
      <c r="D11" s="489"/>
      <c r="E11" s="489"/>
      <c r="F11" s="490"/>
      <c r="G11" s="230"/>
    </row>
    <row r="12" spans="1:7" ht="16.5" customHeight="1" x14ac:dyDescent="0.3">
      <c r="A12" s="484" t="s">
        <v>117</v>
      </c>
      <c r="B12" s="484"/>
      <c r="C12" s="484"/>
      <c r="D12" s="484"/>
      <c r="E12" s="484"/>
      <c r="F12" s="484"/>
      <c r="G12" s="231"/>
    </row>
    <row r="14" spans="1:7" ht="16.5" customHeight="1" x14ac:dyDescent="0.3">
      <c r="A14" s="483" t="s">
        <v>35</v>
      </c>
      <c r="B14" s="483"/>
      <c r="C14" s="232" t="s">
        <v>124</v>
      </c>
    </row>
    <row r="15" spans="1:7" ht="16.5" customHeight="1" x14ac:dyDescent="0.3">
      <c r="A15" s="483" t="s">
        <v>36</v>
      </c>
      <c r="B15" s="483"/>
      <c r="C15" s="232" t="s">
        <v>7</v>
      </c>
    </row>
    <row r="16" spans="1:7" ht="16.5" customHeight="1" x14ac:dyDescent="0.3">
      <c r="A16" s="483" t="s">
        <v>37</v>
      </c>
      <c r="B16" s="483"/>
      <c r="C16" s="232" t="s">
        <v>125</v>
      </c>
    </row>
    <row r="17" spans="1:5" ht="16.5" customHeight="1" x14ac:dyDescent="0.3">
      <c r="A17" s="483" t="s">
        <v>38</v>
      </c>
      <c r="B17" s="483"/>
      <c r="C17" s="232" t="s">
        <v>126</v>
      </c>
    </row>
    <row r="18" spans="1:5" ht="16.5" customHeight="1" x14ac:dyDescent="0.3">
      <c r="A18" s="483" t="s">
        <v>39</v>
      </c>
      <c r="B18" s="483"/>
      <c r="C18" s="233" t="s">
        <v>118</v>
      </c>
    </row>
    <row r="19" spans="1:5" ht="16.5" customHeight="1" x14ac:dyDescent="0.3">
      <c r="A19" s="483" t="s">
        <v>40</v>
      </c>
      <c r="B19" s="483"/>
      <c r="C19" s="233" t="e">
        <f>#REF!</f>
        <v>#REF!</v>
      </c>
    </row>
    <row r="20" spans="1:5" ht="16.5" customHeight="1" x14ac:dyDescent="0.3">
      <c r="A20" s="234"/>
      <c r="B20" s="234"/>
      <c r="C20" s="235"/>
    </row>
    <row r="21" spans="1:5" ht="16.5" customHeight="1" x14ac:dyDescent="0.3">
      <c r="A21" s="484" t="s">
        <v>1</v>
      </c>
      <c r="B21" s="484"/>
      <c r="C21" s="236" t="s">
        <v>119</v>
      </c>
      <c r="D21" s="237"/>
    </row>
    <row r="22" spans="1:5" ht="15.75" customHeight="1" thickBot="1" x14ac:dyDescent="0.35">
      <c r="A22" s="485"/>
      <c r="B22" s="485"/>
      <c r="C22" s="238"/>
      <c r="D22" s="485"/>
      <c r="E22" s="485"/>
    </row>
    <row r="23" spans="1:5" ht="33.75" customHeight="1" thickBot="1" x14ac:dyDescent="0.35">
      <c r="C23" s="239" t="s">
        <v>120</v>
      </c>
      <c r="D23" s="240" t="s">
        <v>121</v>
      </c>
      <c r="E23" s="241"/>
    </row>
    <row r="24" spans="1:5" ht="15.75" customHeight="1" x14ac:dyDescent="0.3">
      <c r="C24" s="242">
        <v>111.38</v>
      </c>
      <c r="D24" s="243">
        <f t="shared" ref="D24:D43" si="0">(C24-$C$46)/$C$46</f>
        <v>-4.5660574591505548E-2</v>
      </c>
      <c r="E24" s="244"/>
    </row>
    <row r="25" spans="1:5" ht="15.75" customHeight="1" x14ac:dyDescent="0.3">
      <c r="C25" s="242">
        <v>121.99</v>
      </c>
      <c r="D25" s="245">
        <f t="shared" si="0"/>
        <v>4.5249295255721293E-2</v>
      </c>
      <c r="E25" s="244"/>
    </row>
    <row r="26" spans="1:5" ht="15.75" customHeight="1" x14ac:dyDescent="0.3">
      <c r="C26" s="242">
        <v>123.75</v>
      </c>
      <c r="D26" s="245">
        <f t="shared" si="0"/>
        <v>6.0329537567796673E-2</v>
      </c>
      <c r="E26" s="244"/>
    </row>
    <row r="27" spans="1:5" ht="15.75" customHeight="1" x14ac:dyDescent="0.3">
      <c r="C27" s="242">
        <v>116.76</v>
      </c>
      <c r="D27" s="245">
        <f t="shared" si="0"/>
        <v>4.3698429427025949E-4</v>
      </c>
      <c r="E27" s="244"/>
    </row>
    <row r="28" spans="1:5" ht="15.75" customHeight="1" x14ac:dyDescent="0.3">
      <c r="C28" s="242">
        <v>114.72</v>
      </c>
      <c r="D28" s="245">
        <f t="shared" si="0"/>
        <v>-1.7042387476544383E-2</v>
      </c>
      <c r="E28" s="244"/>
    </row>
    <row r="29" spans="1:5" ht="15.75" customHeight="1" x14ac:dyDescent="0.3">
      <c r="C29" s="242">
        <v>112.78</v>
      </c>
      <c r="D29" s="245">
        <f t="shared" si="0"/>
        <v>-3.3664927297809212E-2</v>
      </c>
      <c r="E29" s="244"/>
    </row>
    <row r="30" spans="1:5" ht="15.75" customHeight="1" x14ac:dyDescent="0.3">
      <c r="C30" s="242">
        <v>116.76</v>
      </c>
      <c r="D30" s="245">
        <f t="shared" si="0"/>
        <v>4.3698429427025949E-4</v>
      </c>
      <c r="E30" s="244"/>
    </row>
    <row r="31" spans="1:5" ht="15.75" customHeight="1" x14ac:dyDescent="0.3">
      <c r="C31" s="242">
        <v>119.2</v>
      </c>
      <c r="D31" s="245">
        <f t="shared" si="0"/>
        <v>2.1343683863283766E-2</v>
      </c>
      <c r="E31" s="244"/>
    </row>
    <row r="32" spans="1:5" ht="15.75" customHeight="1" x14ac:dyDescent="0.3">
      <c r="C32" s="242">
        <v>116.14</v>
      </c>
      <c r="D32" s="245">
        <f t="shared" si="0"/>
        <v>-4.8753737929381341E-3</v>
      </c>
      <c r="E32" s="244"/>
    </row>
    <row r="33" spans="1:7" ht="15.75" customHeight="1" x14ac:dyDescent="0.3">
      <c r="C33" s="242">
        <v>120.45</v>
      </c>
      <c r="D33" s="245">
        <f t="shared" si="0"/>
        <v>3.2054083232655448E-2</v>
      </c>
      <c r="E33" s="244"/>
    </row>
    <row r="34" spans="1:7" ht="15.75" customHeight="1" x14ac:dyDescent="0.3">
      <c r="C34" s="242">
        <v>116.31</v>
      </c>
      <c r="D34" s="245">
        <f t="shared" si="0"/>
        <v>-3.4187594787035711E-3</v>
      </c>
      <c r="E34" s="244"/>
    </row>
    <row r="35" spans="1:7" ht="15.75" customHeight="1" x14ac:dyDescent="0.3">
      <c r="C35" s="242">
        <v>113.65</v>
      </c>
      <c r="D35" s="245">
        <f t="shared" si="0"/>
        <v>-2.6210489336726484E-2</v>
      </c>
      <c r="E35" s="244"/>
    </row>
    <row r="36" spans="1:7" ht="15.75" customHeight="1" x14ac:dyDescent="0.3">
      <c r="C36" s="242">
        <v>114.29</v>
      </c>
      <c r="D36" s="245">
        <f t="shared" si="0"/>
        <v>-2.0726764859608178E-2</v>
      </c>
      <c r="E36" s="244"/>
    </row>
    <row r="37" spans="1:7" ht="15.75" customHeight="1" x14ac:dyDescent="0.3">
      <c r="C37" s="242">
        <v>117.07</v>
      </c>
      <c r="D37" s="245">
        <f t="shared" si="0"/>
        <v>3.0931633378743347E-3</v>
      </c>
      <c r="E37" s="244"/>
    </row>
    <row r="38" spans="1:7" ht="15.75" customHeight="1" x14ac:dyDescent="0.3">
      <c r="C38" s="242">
        <v>117.32</v>
      </c>
      <c r="D38" s="245">
        <f t="shared" si="0"/>
        <v>5.2352432117486712E-3</v>
      </c>
      <c r="E38" s="244"/>
    </row>
    <row r="39" spans="1:7" ht="15.75" customHeight="1" x14ac:dyDescent="0.3">
      <c r="C39" s="242">
        <v>117.05</v>
      </c>
      <c r="D39" s="245">
        <f t="shared" si="0"/>
        <v>2.9217969479644217E-3</v>
      </c>
      <c r="E39" s="244"/>
    </row>
    <row r="40" spans="1:7" ht="15.75" customHeight="1" x14ac:dyDescent="0.3">
      <c r="C40" s="242">
        <v>117.51</v>
      </c>
      <c r="D40" s="245">
        <f t="shared" si="0"/>
        <v>6.86322391589327E-3</v>
      </c>
      <c r="E40" s="244"/>
    </row>
    <row r="41" spans="1:7" ht="15.75" customHeight="1" x14ac:dyDescent="0.3">
      <c r="C41" s="242">
        <v>111.27</v>
      </c>
      <c r="D41" s="245">
        <f t="shared" si="0"/>
        <v>-4.6603089736010253E-2</v>
      </c>
      <c r="E41" s="244"/>
    </row>
    <row r="42" spans="1:7" ht="15.75" customHeight="1" x14ac:dyDescent="0.3">
      <c r="C42" s="242">
        <v>118.78</v>
      </c>
      <c r="D42" s="245">
        <f t="shared" si="0"/>
        <v>1.7744989675174867E-2</v>
      </c>
      <c r="E42" s="244"/>
    </row>
    <row r="43" spans="1:7" ht="16.5" customHeight="1" thickBot="1" x14ac:dyDescent="0.35">
      <c r="C43" s="246">
        <v>117</v>
      </c>
      <c r="D43" s="247">
        <f t="shared" si="0"/>
        <v>2.4933809731895787E-3</v>
      </c>
      <c r="E43" s="244"/>
    </row>
    <row r="44" spans="1:7" ht="16.5" customHeight="1" thickBot="1" x14ac:dyDescent="0.35">
      <c r="C44" s="248"/>
      <c r="D44" s="244"/>
      <c r="E44" s="249"/>
    </row>
    <row r="45" spans="1:7" ht="16.5" customHeight="1" thickBot="1" x14ac:dyDescent="0.35">
      <c r="B45" s="250" t="s">
        <v>122</v>
      </c>
      <c r="C45" s="251">
        <f>SUM(C24:C44)</f>
        <v>2334.1800000000003</v>
      </c>
      <c r="D45" s="252"/>
      <c r="E45" s="248"/>
    </row>
    <row r="46" spans="1:7" ht="17.25" customHeight="1" thickBot="1" x14ac:dyDescent="0.35">
      <c r="B46" s="250" t="s">
        <v>92</v>
      </c>
      <c r="C46" s="253">
        <f>AVERAGE(C24:C44)</f>
        <v>116.70900000000002</v>
      </c>
      <c r="E46" s="254"/>
    </row>
    <row r="47" spans="1:7" ht="17.25" customHeight="1" thickBot="1" x14ac:dyDescent="0.35">
      <c r="A47" s="232"/>
      <c r="B47" s="255"/>
      <c r="D47" s="256"/>
      <c r="E47" s="254"/>
    </row>
    <row r="48" spans="1:7" ht="33.75" customHeight="1" thickBot="1" x14ac:dyDescent="0.35">
      <c r="B48" s="257" t="s">
        <v>92</v>
      </c>
      <c r="C48" s="240" t="s">
        <v>123</v>
      </c>
      <c r="D48" s="258"/>
      <c r="G48" s="256"/>
    </row>
    <row r="49" spans="1:6" ht="17.25" customHeight="1" thickBot="1" x14ac:dyDescent="0.35">
      <c r="B49" s="486">
        <f>C46</f>
        <v>116.70900000000002</v>
      </c>
      <c r="C49" s="259">
        <f>-IF(C46&lt;=80,10%,IF(C46&lt;250,7.5%,5%))</f>
        <v>-7.4999999999999997E-2</v>
      </c>
      <c r="D49" s="260">
        <f>IF(C46&lt;=80,C46*0.9,IF(C46&lt;250,C46*0.925,C46*0.95))</f>
        <v>107.95582500000002</v>
      </c>
    </row>
    <row r="50" spans="1:6" ht="17.25" customHeight="1" thickBot="1" x14ac:dyDescent="0.35">
      <c r="B50" s="487"/>
      <c r="C50" s="261">
        <f>IF(C46&lt;=80, 10%, IF(C46&lt;250, 7.5%, 5%))</f>
        <v>7.4999999999999997E-2</v>
      </c>
      <c r="D50" s="260">
        <f>IF(C46&lt;=80, C46*1.1, IF(C46&lt;250, C46*1.075, C46*1.05))</f>
        <v>125.46217500000002</v>
      </c>
    </row>
    <row r="51" spans="1:6" ht="16.5" customHeight="1" thickBot="1" x14ac:dyDescent="0.35">
      <c r="A51" s="262"/>
      <c r="B51" s="263"/>
      <c r="C51" s="232"/>
      <c r="D51" s="264"/>
      <c r="E51" s="232"/>
      <c r="F51" s="237"/>
    </row>
    <row r="52" spans="1:6" ht="16.5" customHeight="1" x14ac:dyDescent="0.3">
      <c r="A52" s="232"/>
      <c r="B52" s="265" t="s">
        <v>26</v>
      </c>
      <c r="C52" s="265"/>
      <c r="D52" s="266" t="s">
        <v>27</v>
      </c>
      <c r="E52" s="267"/>
      <c r="F52" s="266" t="s">
        <v>28</v>
      </c>
    </row>
    <row r="53" spans="1:6" ht="34.5" customHeight="1" x14ac:dyDescent="0.3">
      <c r="A53" s="234" t="s">
        <v>29</v>
      </c>
      <c r="B53" s="268" t="s">
        <v>127</v>
      </c>
      <c r="C53" s="232"/>
      <c r="D53" s="273">
        <v>42768</v>
      </c>
      <c r="E53" s="232"/>
      <c r="F53" s="268"/>
    </row>
    <row r="54" spans="1:6" ht="34.5" customHeight="1" x14ac:dyDescent="0.3">
      <c r="A54" s="234" t="s">
        <v>30</v>
      </c>
      <c r="B54" s="269"/>
      <c r="C54" s="270"/>
      <c r="D54" s="269"/>
      <c r="E54" s="232"/>
      <c r="F54" s="271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23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2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1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0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9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8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7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6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5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4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3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2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1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0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9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8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7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6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5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4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7" workbookViewId="0">
      <selection activeCell="D54" sqref="D5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91" t="s">
        <v>0</v>
      </c>
      <c r="B15" s="491"/>
      <c r="C15" s="491"/>
      <c r="D15" s="491"/>
      <c r="E15" s="49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99.58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20.04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B20/50*5/20*5/50</f>
        <v>1.0019999999999999E-2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6999401</v>
      </c>
      <c r="C24" s="18">
        <v>9145.01</v>
      </c>
      <c r="D24" s="19">
        <v>1.1200000000000001</v>
      </c>
      <c r="E24" s="20">
        <v>3.64</v>
      </c>
    </row>
    <row r="25" spans="1:6" ht="16.5" customHeight="1" x14ac:dyDescent="0.3">
      <c r="A25" s="17">
        <v>2</v>
      </c>
      <c r="B25" s="18">
        <v>7008764</v>
      </c>
      <c r="C25" s="18">
        <v>9147.24</v>
      </c>
      <c r="D25" s="19">
        <v>1.1200000000000001</v>
      </c>
      <c r="E25" s="19">
        <v>3.64</v>
      </c>
    </row>
    <row r="26" spans="1:6" ht="16.5" customHeight="1" x14ac:dyDescent="0.3">
      <c r="A26" s="17">
        <v>3</v>
      </c>
      <c r="B26" s="18">
        <v>6999954</v>
      </c>
      <c r="C26" s="18">
        <v>9158</v>
      </c>
      <c r="D26" s="19">
        <v>1.1499999999999999</v>
      </c>
      <c r="E26" s="19">
        <v>3.64</v>
      </c>
    </row>
    <row r="27" spans="1:6" ht="16.5" customHeight="1" x14ac:dyDescent="0.3">
      <c r="A27" s="17">
        <v>4</v>
      </c>
      <c r="B27" s="18">
        <v>7015075</v>
      </c>
      <c r="C27" s="18">
        <v>9164.27</v>
      </c>
      <c r="D27" s="19">
        <v>1.1299999999999999</v>
      </c>
      <c r="E27" s="19">
        <v>3.64</v>
      </c>
    </row>
    <row r="28" spans="1:6" ht="16.5" customHeight="1" x14ac:dyDescent="0.3">
      <c r="A28" s="17">
        <v>5</v>
      </c>
      <c r="B28" s="18">
        <v>7015756</v>
      </c>
      <c r="C28" s="18">
        <v>9160.07</v>
      </c>
      <c r="D28" s="19">
        <v>1.1299999999999999</v>
      </c>
      <c r="E28" s="19">
        <v>3.64</v>
      </c>
    </row>
    <row r="29" spans="1:6" ht="16.5" customHeight="1" x14ac:dyDescent="0.3">
      <c r="A29" s="17">
        <v>6</v>
      </c>
      <c r="B29" s="21">
        <v>7005318</v>
      </c>
      <c r="C29" s="21">
        <v>9138.25</v>
      </c>
      <c r="D29" s="22">
        <v>1.1000000000000001</v>
      </c>
      <c r="E29" s="22">
        <v>3.64</v>
      </c>
    </row>
    <row r="30" spans="1:6" ht="16.5" customHeight="1" x14ac:dyDescent="0.3">
      <c r="A30" s="23" t="s">
        <v>18</v>
      </c>
      <c r="B30" s="24">
        <f>AVERAGE(B24:B29)</f>
        <v>7007378</v>
      </c>
      <c r="C30" s="25">
        <f>AVERAGE(C24:C29)</f>
        <v>9152.1400000000012</v>
      </c>
      <c r="D30" s="26">
        <f>AVERAGE(D24:D29)</f>
        <v>1.125</v>
      </c>
      <c r="E30" s="26">
        <f>AVERAGE(E24:E29)</f>
        <v>3.64</v>
      </c>
    </row>
    <row r="31" spans="1:6" ht="16.5" customHeight="1" x14ac:dyDescent="0.3">
      <c r="A31" s="27" t="s">
        <v>19</v>
      </c>
      <c r="B31" s="28">
        <f>(STDEV(B24:B29)/B30)</f>
        <v>1.0178253644334135E-3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9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99.58</v>
      </c>
      <c r="C40" s="10"/>
      <c r="D40" s="10"/>
      <c r="E40" s="10"/>
    </row>
    <row r="41" spans="1:6" ht="16.5" customHeight="1" x14ac:dyDescent="0.3">
      <c r="A41" s="7" t="s">
        <v>8</v>
      </c>
      <c r="B41" s="12">
        <v>20.04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B41/50*5/100*1/100</f>
        <v>2.0039999999999999E-4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239586</v>
      </c>
      <c r="C45" s="18">
        <v>15075.58</v>
      </c>
      <c r="D45" s="19">
        <v>1.18</v>
      </c>
      <c r="E45" s="20">
        <v>5.43</v>
      </c>
    </row>
    <row r="46" spans="1:6" ht="16.5" customHeight="1" x14ac:dyDescent="0.3">
      <c r="A46" s="17">
        <v>2</v>
      </c>
      <c r="B46" s="18">
        <v>241001</v>
      </c>
      <c r="C46" s="18">
        <v>15134.32</v>
      </c>
      <c r="D46" s="19">
        <v>1.18</v>
      </c>
      <c r="E46" s="19">
        <v>5.43</v>
      </c>
    </row>
    <row r="47" spans="1:6" ht="16.5" customHeight="1" x14ac:dyDescent="0.3">
      <c r="A47" s="17">
        <v>3</v>
      </c>
      <c r="B47" s="18">
        <v>241998</v>
      </c>
      <c r="C47" s="18">
        <v>14986.62</v>
      </c>
      <c r="D47" s="19">
        <v>1.18</v>
      </c>
      <c r="E47" s="19">
        <v>5.43</v>
      </c>
    </row>
    <row r="48" spans="1:6" ht="16.5" customHeight="1" x14ac:dyDescent="0.3">
      <c r="A48" s="17">
        <v>4</v>
      </c>
      <c r="B48" s="18">
        <v>238679</v>
      </c>
      <c r="C48" s="18">
        <v>15131.32</v>
      </c>
      <c r="D48" s="19">
        <v>1.18</v>
      </c>
      <c r="E48" s="19">
        <v>5.43</v>
      </c>
    </row>
    <row r="49" spans="1:7" ht="16.5" customHeight="1" x14ac:dyDescent="0.3">
      <c r="A49" s="17">
        <v>5</v>
      </c>
      <c r="B49" s="18">
        <v>234885</v>
      </c>
      <c r="C49" s="18">
        <v>15036.36</v>
      </c>
      <c r="D49" s="19">
        <v>1.18</v>
      </c>
      <c r="E49" s="19">
        <v>5.43</v>
      </c>
    </row>
    <row r="50" spans="1:7" ht="16.5" customHeight="1" x14ac:dyDescent="0.3">
      <c r="A50" s="17">
        <v>6</v>
      </c>
      <c r="B50" s="21">
        <v>235617</v>
      </c>
      <c r="C50" s="21">
        <v>14957.16</v>
      </c>
      <c r="D50" s="22">
        <v>1.18</v>
      </c>
      <c r="E50" s="22">
        <v>5.43</v>
      </c>
    </row>
    <row r="51" spans="1:7" ht="16.5" customHeight="1" x14ac:dyDescent="0.3">
      <c r="A51" s="23" t="s">
        <v>18</v>
      </c>
      <c r="B51" s="24">
        <f>AVERAGE(B45:B50)</f>
        <v>238627.66666666666</v>
      </c>
      <c r="C51" s="25">
        <f>AVERAGE(C45:C50)</f>
        <v>15053.560000000003</v>
      </c>
      <c r="D51" s="26">
        <f>AVERAGE(D45:D50)</f>
        <v>1.18</v>
      </c>
      <c r="E51" s="26">
        <f>AVERAGE(E45:E50)</f>
        <v>5.43</v>
      </c>
    </row>
    <row r="52" spans="1:7" ht="16.5" customHeight="1" x14ac:dyDescent="0.3">
      <c r="A52" s="27" t="s">
        <v>19</v>
      </c>
      <c r="B52" s="28">
        <f>(STDEV(B45:B50)/B51)</f>
        <v>1.1997875728806603E-2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92" t="s">
        <v>26</v>
      </c>
      <c r="C59" s="49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164</v>
      </c>
      <c r="C60" s="48"/>
      <c r="E60" s="439">
        <v>42768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34" zoomScale="60" zoomScaleNormal="70" workbookViewId="0">
      <selection activeCell="D117" sqref="D117:D122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493" t="s">
        <v>31</v>
      </c>
      <c r="B1" s="493"/>
      <c r="C1" s="493"/>
      <c r="D1" s="493"/>
      <c r="E1" s="493"/>
      <c r="F1" s="493"/>
      <c r="G1" s="493"/>
    </row>
    <row r="2" spans="1:7" x14ac:dyDescent="0.2">
      <c r="A2" s="493"/>
      <c r="B2" s="493"/>
      <c r="C2" s="493"/>
      <c r="D2" s="493"/>
      <c r="E2" s="493"/>
      <c r="F2" s="493"/>
      <c r="G2" s="493"/>
    </row>
    <row r="3" spans="1:7" x14ac:dyDescent="0.2">
      <c r="A3" s="493"/>
      <c r="B3" s="493"/>
      <c r="C3" s="493"/>
      <c r="D3" s="493"/>
      <c r="E3" s="493"/>
      <c r="F3" s="493"/>
      <c r="G3" s="493"/>
    </row>
    <row r="4" spans="1:7" x14ac:dyDescent="0.2">
      <c r="A4" s="493"/>
      <c r="B4" s="493"/>
      <c r="C4" s="493"/>
      <c r="D4" s="493"/>
      <c r="E4" s="493"/>
      <c r="F4" s="493"/>
      <c r="G4" s="493"/>
    </row>
    <row r="5" spans="1:7" x14ac:dyDescent="0.2">
      <c r="A5" s="493"/>
      <c r="B5" s="493"/>
      <c r="C5" s="493"/>
      <c r="D5" s="493"/>
      <c r="E5" s="493"/>
      <c r="F5" s="493"/>
      <c r="G5" s="493"/>
    </row>
    <row r="6" spans="1:7" x14ac:dyDescent="0.2">
      <c r="A6" s="493"/>
      <c r="B6" s="493"/>
      <c r="C6" s="493"/>
      <c r="D6" s="493"/>
      <c r="E6" s="493"/>
      <c r="F6" s="493"/>
      <c r="G6" s="493"/>
    </row>
    <row r="7" spans="1:7" x14ac:dyDescent="0.2">
      <c r="A7" s="493"/>
      <c r="B7" s="493"/>
      <c r="C7" s="493"/>
      <c r="D7" s="493"/>
      <c r="E7" s="493"/>
      <c r="F7" s="493"/>
      <c r="G7" s="493"/>
    </row>
    <row r="8" spans="1:7" x14ac:dyDescent="0.2">
      <c r="A8" s="494" t="s">
        <v>32</v>
      </c>
      <c r="B8" s="494"/>
      <c r="C8" s="494"/>
      <c r="D8" s="494"/>
      <c r="E8" s="494"/>
      <c r="F8" s="494"/>
      <c r="G8" s="494"/>
    </row>
    <row r="9" spans="1:7" x14ac:dyDescent="0.2">
      <c r="A9" s="494"/>
      <c r="B9" s="494"/>
      <c r="C9" s="494"/>
      <c r="D9" s="494"/>
      <c r="E9" s="494"/>
      <c r="F9" s="494"/>
      <c r="G9" s="494"/>
    </row>
    <row r="10" spans="1:7" x14ac:dyDescent="0.2">
      <c r="A10" s="494"/>
      <c r="B10" s="494"/>
      <c r="C10" s="494"/>
      <c r="D10" s="494"/>
      <c r="E10" s="494"/>
      <c r="F10" s="494"/>
      <c r="G10" s="494"/>
    </row>
    <row r="11" spans="1:7" x14ac:dyDescent="0.2">
      <c r="A11" s="494"/>
      <c r="B11" s="494"/>
      <c r="C11" s="494"/>
      <c r="D11" s="494"/>
      <c r="E11" s="494"/>
      <c r="F11" s="494"/>
      <c r="G11" s="494"/>
    </row>
    <row r="12" spans="1:7" x14ac:dyDescent="0.2">
      <c r="A12" s="494"/>
      <c r="B12" s="494"/>
      <c r="C12" s="494"/>
      <c r="D12" s="494"/>
      <c r="E12" s="494"/>
      <c r="F12" s="494"/>
      <c r="G12" s="494"/>
    </row>
    <row r="13" spans="1:7" x14ac:dyDescent="0.2">
      <c r="A13" s="494"/>
      <c r="B13" s="494"/>
      <c r="C13" s="494"/>
      <c r="D13" s="494"/>
      <c r="E13" s="494"/>
      <c r="F13" s="494"/>
      <c r="G13" s="494"/>
    </row>
    <row r="14" spans="1:7" x14ac:dyDescent="0.2">
      <c r="A14" s="494"/>
      <c r="B14" s="494"/>
      <c r="C14" s="494"/>
      <c r="D14" s="494"/>
      <c r="E14" s="494"/>
      <c r="F14" s="494"/>
      <c r="G14" s="494"/>
    </row>
    <row r="15" spans="1:7" ht="19.5" customHeight="1" x14ac:dyDescent="0.3">
      <c r="A15" s="52"/>
      <c r="B15" s="52"/>
      <c r="C15" s="52"/>
      <c r="D15" s="52"/>
      <c r="E15" s="52"/>
      <c r="F15" s="52"/>
      <c r="G15" s="52"/>
    </row>
    <row r="16" spans="1:7" ht="19.5" customHeight="1" x14ac:dyDescent="0.3">
      <c r="A16" s="516" t="s">
        <v>33</v>
      </c>
      <c r="B16" s="517"/>
      <c r="C16" s="517"/>
      <c r="D16" s="517"/>
      <c r="E16" s="517"/>
      <c r="F16" s="517"/>
      <c r="G16" s="517"/>
    </row>
    <row r="17" spans="1:7" ht="18.75" customHeight="1" x14ac:dyDescent="0.3">
      <c r="A17" s="53" t="s">
        <v>34</v>
      </c>
      <c r="B17" s="53"/>
      <c r="C17" s="52"/>
      <c r="D17" s="52"/>
      <c r="E17" s="52"/>
      <c r="F17" s="52"/>
      <c r="G17" s="52"/>
    </row>
    <row r="18" spans="1:7" ht="26.25" customHeight="1" x14ac:dyDescent="0.4">
      <c r="A18" s="54" t="s">
        <v>35</v>
      </c>
      <c r="B18" s="509" t="s">
        <v>5</v>
      </c>
      <c r="C18" s="509"/>
      <c r="D18" s="55"/>
      <c r="E18" s="55"/>
      <c r="F18" s="52"/>
      <c r="G18" s="52"/>
    </row>
    <row r="19" spans="1:7" ht="26.25" customHeight="1" x14ac:dyDescent="0.4">
      <c r="A19" s="54" t="s">
        <v>36</v>
      </c>
      <c r="B19" s="226" t="s">
        <v>7</v>
      </c>
      <c r="C19" s="52">
        <v>36</v>
      </c>
      <c r="E19" s="52"/>
      <c r="F19" s="52"/>
      <c r="G19" s="52"/>
    </row>
    <row r="20" spans="1:7" ht="26.25" customHeight="1" x14ac:dyDescent="0.4">
      <c r="A20" s="54" t="s">
        <v>37</v>
      </c>
      <c r="B20" s="510" t="s">
        <v>9</v>
      </c>
      <c r="C20" s="510"/>
      <c r="D20" s="52"/>
      <c r="E20" s="52"/>
      <c r="F20" s="52"/>
      <c r="G20" s="52"/>
    </row>
    <row r="21" spans="1:7" ht="26.25" customHeight="1" x14ac:dyDescent="0.4">
      <c r="A21" s="54" t="s">
        <v>38</v>
      </c>
      <c r="B21" s="56" t="s">
        <v>11</v>
      </c>
      <c r="C21" s="56"/>
      <c r="D21" s="57"/>
      <c r="E21" s="57"/>
      <c r="F21" s="57"/>
      <c r="G21" s="57"/>
    </row>
    <row r="22" spans="1:7" ht="26.25" customHeight="1" x14ac:dyDescent="0.4">
      <c r="A22" s="54" t="s">
        <v>39</v>
      </c>
      <c r="B22" s="58" t="s">
        <v>12</v>
      </c>
      <c r="C22" s="59"/>
      <c r="D22" s="52"/>
      <c r="E22" s="52"/>
      <c r="F22" s="52"/>
      <c r="G22" s="52"/>
    </row>
    <row r="23" spans="1:7" ht="26.25" customHeight="1" x14ac:dyDescent="0.4">
      <c r="A23" s="54" t="s">
        <v>40</v>
      </c>
      <c r="B23" s="58"/>
      <c r="C23" s="59"/>
      <c r="D23" s="52"/>
      <c r="E23" s="52"/>
      <c r="F23" s="52"/>
      <c r="G23" s="52"/>
    </row>
    <row r="24" spans="1:7" ht="18.75" customHeight="1" x14ac:dyDescent="0.3">
      <c r="A24" s="54"/>
      <c r="B24" s="60"/>
      <c r="C24" s="52"/>
      <c r="D24" s="52"/>
      <c r="E24" s="52"/>
      <c r="F24" s="52"/>
      <c r="G24" s="52"/>
    </row>
    <row r="25" spans="1:7" ht="18.75" customHeight="1" x14ac:dyDescent="0.3">
      <c r="A25" s="61" t="s">
        <v>1</v>
      </c>
      <c r="B25" s="60"/>
      <c r="C25" s="52"/>
      <c r="D25" s="52"/>
      <c r="E25" s="52"/>
      <c r="F25" s="52"/>
      <c r="G25" s="52"/>
    </row>
    <row r="26" spans="1:7" ht="26.25" customHeight="1" x14ac:dyDescent="0.4">
      <c r="A26" s="62" t="s">
        <v>4</v>
      </c>
      <c r="B26" s="509" t="s">
        <v>128</v>
      </c>
      <c r="C26" s="509"/>
      <c r="D26" s="52"/>
      <c r="E26" s="52"/>
      <c r="F26" s="52"/>
      <c r="G26" s="52"/>
    </row>
    <row r="27" spans="1:7" ht="26.25" customHeight="1" x14ac:dyDescent="0.4">
      <c r="A27" s="63" t="s">
        <v>41</v>
      </c>
      <c r="B27" s="510" t="s">
        <v>129</v>
      </c>
      <c r="C27" s="510"/>
      <c r="D27" s="52"/>
      <c r="E27" s="52"/>
      <c r="F27" s="52"/>
      <c r="G27" s="52"/>
    </row>
    <row r="28" spans="1:7" ht="27" customHeight="1" x14ac:dyDescent="0.4">
      <c r="A28" s="63" t="s">
        <v>6</v>
      </c>
      <c r="B28" s="64">
        <v>99.58</v>
      </c>
      <c r="C28" s="52"/>
      <c r="D28" s="52"/>
      <c r="E28" s="52"/>
      <c r="F28" s="52"/>
      <c r="G28" s="52"/>
    </row>
    <row r="29" spans="1:7" ht="27" customHeight="1" x14ac:dyDescent="0.4">
      <c r="A29" s="63" t="s">
        <v>42</v>
      </c>
      <c r="B29" s="65">
        <v>0</v>
      </c>
      <c r="C29" s="496" t="s">
        <v>43</v>
      </c>
      <c r="D29" s="497"/>
      <c r="E29" s="497"/>
      <c r="F29" s="497"/>
      <c r="G29" s="514"/>
    </row>
    <row r="30" spans="1:7" ht="19.5" customHeight="1" x14ac:dyDescent="0.3">
      <c r="A30" s="63" t="s">
        <v>44</v>
      </c>
      <c r="B30" s="67">
        <f>B28-B29</f>
        <v>99.58</v>
      </c>
      <c r="C30" s="68"/>
      <c r="D30" s="68"/>
      <c r="E30" s="68"/>
      <c r="F30" s="68"/>
      <c r="G30" s="68"/>
    </row>
    <row r="31" spans="1:7" ht="27" customHeight="1" x14ac:dyDescent="0.4">
      <c r="A31" s="63" t="s">
        <v>45</v>
      </c>
      <c r="B31" s="69">
        <v>1</v>
      </c>
      <c r="C31" s="496" t="s">
        <v>46</v>
      </c>
      <c r="D31" s="497"/>
      <c r="E31" s="497"/>
      <c r="F31" s="497"/>
      <c r="G31" s="514"/>
    </row>
    <row r="32" spans="1:7" ht="27" customHeight="1" x14ac:dyDescent="0.4">
      <c r="A32" s="63" t="s">
        <v>47</v>
      </c>
      <c r="B32" s="69">
        <v>1</v>
      </c>
      <c r="C32" s="496" t="s">
        <v>48</v>
      </c>
      <c r="D32" s="497"/>
      <c r="E32" s="497"/>
      <c r="F32" s="497"/>
      <c r="G32" s="514"/>
    </row>
    <row r="33" spans="1:7" ht="18.75" customHeight="1" x14ac:dyDescent="0.3">
      <c r="A33" s="63"/>
      <c r="B33" s="70"/>
      <c r="C33" s="71"/>
      <c r="D33" s="71"/>
      <c r="E33" s="71"/>
      <c r="F33" s="71"/>
      <c r="G33" s="71"/>
    </row>
    <row r="34" spans="1:7" ht="18.75" customHeight="1" x14ac:dyDescent="0.3">
      <c r="A34" s="63" t="s">
        <v>49</v>
      </c>
      <c r="B34" s="72">
        <f>B31/B32</f>
        <v>1</v>
      </c>
      <c r="C34" s="52" t="s">
        <v>50</v>
      </c>
      <c r="D34" s="52"/>
      <c r="E34" s="52"/>
      <c r="F34" s="52"/>
      <c r="G34" s="52"/>
    </row>
    <row r="35" spans="1:7" ht="19.5" customHeight="1" x14ac:dyDescent="0.3">
      <c r="A35" s="63"/>
      <c r="B35" s="67"/>
      <c r="C35" s="66"/>
      <c r="D35" s="66"/>
      <c r="E35" s="66"/>
      <c r="F35" s="66"/>
      <c r="G35" s="52"/>
    </row>
    <row r="36" spans="1:7" ht="27" customHeight="1" x14ac:dyDescent="0.4">
      <c r="A36" s="73" t="s">
        <v>51</v>
      </c>
      <c r="B36" s="74">
        <v>50</v>
      </c>
      <c r="C36" s="52"/>
      <c r="D36" s="498" t="s">
        <v>52</v>
      </c>
      <c r="E36" s="515"/>
      <c r="F36" s="498" t="s">
        <v>53</v>
      </c>
      <c r="G36" s="499"/>
    </row>
    <row r="37" spans="1:7" ht="26.25" customHeight="1" x14ac:dyDescent="0.4">
      <c r="A37" s="75" t="s">
        <v>54</v>
      </c>
      <c r="B37" s="76">
        <v>5</v>
      </c>
      <c r="C37" s="77" t="s">
        <v>55</v>
      </c>
      <c r="D37" s="78" t="s">
        <v>56</v>
      </c>
      <c r="E37" s="79" t="s">
        <v>57</v>
      </c>
      <c r="F37" s="78" t="s">
        <v>56</v>
      </c>
      <c r="G37" s="80" t="s">
        <v>57</v>
      </c>
    </row>
    <row r="38" spans="1:7" ht="26.25" customHeight="1" x14ac:dyDescent="0.4">
      <c r="A38" s="75" t="s">
        <v>58</v>
      </c>
      <c r="B38" s="76">
        <v>20</v>
      </c>
      <c r="C38" s="81">
        <v>1</v>
      </c>
      <c r="D38" s="82">
        <v>7011756</v>
      </c>
      <c r="E38" s="83">
        <f>IF(ISBLANK(D38),"-",$D$48/$D$45*D38)</f>
        <v>7027275.0341854962</v>
      </c>
      <c r="F38" s="82">
        <v>7620708</v>
      </c>
      <c r="G38" s="84">
        <f>IF(ISBLANK(F38),"-",$D$48/$F$45*F38)</f>
        <v>7179033.7428456554</v>
      </c>
    </row>
    <row r="39" spans="1:7" ht="26.25" customHeight="1" x14ac:dyDescent="0.4">
      <c r="A39" s="75" t="s">
        <v>59</v>
      </c>
      <c r="B39" s="76">
        <v>5</v>
      </c>
      <c r="C39" s="85">
        <v>2</v>
      </c>
      <c r="D39" s="86">
        <v>6997353</v>
      </c>
      <c r="E39" s="87">
        <f>IF(ISBLANK(D39),"-",$D$48/$D$45*D39)</f>
        <v>7012840.1562009547</v>
      </c>
      <c r="F39" s="86">
        <v>7615523</v>
      </c>
      <c r="G39" s="88">
        <f>IF(ISBLANK(F39),"-",$D$48/$F$45*F39)</f>
        <v>7174149.2504918398</v>
      </c>
    </row>
    <row r="40" spans="1:7" ht="26.25" customHeight="1" x14ac:dyDescent="0.4">
      <c r="A40" s="75" t="s">
        <v>60</v>
      </c>
      <c r="B40" s="76">
        <v>50</v>
      </c>
      <c r="C40" s="85">
        <v>3</v>
      </c>
      <c r="D40" s="86">
        <v>7028859</v>
      </c>
      <c r="E40" s="87">
        <f>IF(ISBLANK(D40),"-",$D$48/$D$45*D40)</f>
        <v>7044415.8880471643</v>
      </c>
      <c r="F40" s="86">
        <v>7625818</v>
      </c>
      <c r="G40" s="88">
        <f>IF(ISBLANK(F40),"-",$D$48/$F$45*F40)</f>
        <v>7183847.5819831658</v>
      </c>
    </row>
    <row r="41" spans="1:7" ht="26.25" customHeight="1" x14ac:dyDescent="0.4">
      <c r="A41" s="75" t="s">
        <v>61</v>
      </c>
      <c r="B41" s="76">
        <v>1</v>
      </c>
      <c r="C41" s="89">
        <v>4</v>
      </c>
      <c r="D41" s="90"/>
      <c r="E41" s="91" t="str">
        <f>IF(ISBLANK(D41),"-",$D$48/$D$45*D41)</f>
        <v>-</v>
      </c>
      <c r="F41" s="90"/>
      <c r="G41" s="92" t="str">
        <f>IF(ISBLANK(F41),"-",$D$48/$F$45*F41)</f>
        <v>-</v>
      </c>
    </row>
    <row r="42" spans="1:7" ht="27" customHeight="1" x14ac:dyDescent="0.4">
      <c r="A42" s="75" t="s">
        <v>62</v>
      </c>
      <c r="B42" s="76">
        <v>1</v>
      </c>
      <c r="C42" s="93" t="s">
        <v>63</v>
      </c>
      <c r="D42" s="94">
        <f>AVERAGE(D38:D41)</f>
        <v>7012656</v>
      </c>
      <c r="E42" s="95">
        <f>AVERAGE(E38:E41)</f>
        <v>7028177.026144539</v>
      </c>
      <c r="F42" s="94">
        <f>AVERAGE(F38:F41)</f>
        <v>7620683</v>
      </c>
      <c r="G42" s="96">
        <f>AVERAGE(G38:G41)</f>
        <v>7179010.1917735534</v>
      </c>
    </row>
    <row r="43" spans="1:7" ht="26.25" customHeight="1" x14ac:dyDescent="0.4">
      <c r="A43" s="75" t="s">
        <v>64</v>
      </c>
      <c r="B43" s="76">
        <v>1</v>
      </c>
      <c r="C43" s="97" t="s">
        <v>65</v>
      </c>
      <c r="D43" s="98">
        <v>20.04</v>
      </c>
      <c r="E43" s="99"/>
      <c r="F43" s="98">
        <v>21.32</v>
      </c>
      <c r="G43" s="52"/>
    </row>
    <row r="44" spans="1:7" ht="26.25" customHeight="1" x14ac:dyDescent="0.4">
      <c r="A44" s="75" t="s">
        <v>66</v>
      </c>
      <c r="B44" s="76">
        <v>1</v>
      </c>
      <c r="C44" s="100" t="s">
        <v>67</v>
      </c>
      <c r="D44" s="101">
        <f>D43*$B$34</f>
        <v>20.04</v>
      </c>
      <c r="E44" s="102"/>
      <c r="F44" s="101">
        <f>F43*$B$34</f>
        <v>21.32</v>
      </c>
      <c r="G44" s="52"/>
    </row>
    <row r="45" spans="1:7" ht="19.5" customHeight="1" x14ac:dyDescent="0.3">
      <c r="A45" s="75" t="s">
        <v>68</v>
      </c>
      <c r="B45" s="103">
        <f>(B44/B43)*(B42/B41)*(B40/B39)*(B38/B37)*B36</f>
        <v>2000</v>
      </c>
      <c r="C45" s="100" t="s">
        <v>69</v>
      </c>
      <c r="D45" s="104">
        <f>D44*$B$30/100</f>
        <v>19.955831999999997</v>
      </c>
      <c r="E45" s="105"/>
      <c r="F45" s="104">
        <f>F44*$B$30/100</f>
        <v>21.230456</v>
      </c>
      <c r="G45" s="52"/>
    </row>
    <row r="46" spans="1:7" ht="19.5" customHeight="1" x14ac:dyDescent="0.3">
      <c r="A46" s="500" t="s">
        <v>70</v>
      </c>
      <c r="B46" s="501"/>
      <c r="C46" s="100" t="s">
        <v>71</v>
      </c>
      <c r="D46" s="101">
        <f>D45/$B$45</f>
        <v>9.9779159999999981E-3</v>
      </c>
      <c r="E46" s="105"/>
      <c r="F46" s="106">
        <f>F45/$B$45</f>
        <v>1.0615228000000001E-2</v>
      </c>
      <c r="G46" s="52"/>
    </row>
    <row r="47" spans="1:7" ht="27" customHeight="1" x14ac:dyDescent="0.4">
      <c r="A47" s="502"/>
      <c r="B47" s="503"/>
      <c r="C47" s="107" t="s">
        <v>72</v>
      </c>
      <c r="D47" s="108">
        <v>0.01</v>
      </c>
      <c r="E47" s="52"/>
      <c r="F47" s="109"/>
      <c r="G47" s="52"/>
    </row>
    <row r="48" spans="1:7" ht="18.75" customHeight="1" x14ac:dyDescent="0.3">
      <c r="A48" s="52"/>
      <c r="B48" s="52"/>
      <c r="C48" s="110" t="s">
        <v>73</v>
      </c>
      <c r="D48" s="104">
        <f>D47*$B$45</f>
        <v>20</v>
      </c>
      <c r="E48" s="52"/>
      <c r="F48" s="109"/>
      <c r="G48" s="52"/>
    </row>
    <row r="49" spans="1:7" ht="19.5" customHeight="1" x14ac:dyDescent="0.3">
      <c r="A49" s="52"/>
      <c r="B49" s="52"/>
      <c r="C49" s="111" t="s">
        <v>74</v>
      </c>
      <c r="D49" s="112">
        <f>D48/B34</f>
        <v>20</v>
      </c>
      <c r="E49" s="52"/>
      <c r="F49" s="109"/>
      <c r="G49" s="52"/>
    </row>
    <row r="50" spans="1:7" ht="18.75" customHeight="1" x14ac:dyDescent="0.3">
      <c r="A50" s="52"/>
      <c r="B50" s="52"/>
      <c r="C50" s="73" t="s">
        <v>75</v>
      </c>
      <c r="D50" s="113">
        <f>AVERAGE(E38:E41,G38:G41)</f>
        <v>7103593.6089590462</v>
      </c>
      <c r="E50" s="52"/>
      <c r="F50" s="114"/>
      <c r="G50" s="52"/>
    </row>
    <row r="51" spans="1:7" ht="18.75" customHeight="1" x14ac:dyDescent="0.3">
      <c r="A51" s="52"/>
      <c r="B51" s="52"/>
      <c r="C51" s="75" t="s">
        <v>76</v>
      </c>
      <c r="D51" s="115">
        <f>STDEV(E38:E41,G38:G41)/D50</f>
        <v>1.1722787810335396E-2</v>
      </c>
      <c r="E51" s="52"/>
      <c r="F51" s="114"/>
      <c r="G51" s="52"/>
    </row>
    <row r="52" spans="1:7" ht="19.5" customHeight="1" x14ac:dyDescent="0.3">
      <c r="A52" s="52"/>
      <c r="B52" s="52"/>
      <c r="C52" s="116" t="s">
        <v>20</v>
      </c>
      <c r="D52" s="117">
        <f>COUNT(E38:E41,G38:G41)</f>
        <v>6</v>
      </c>
      <c r="E52" s="52"/>
      <c r="F52" s="114"/>
      <c r="G52" s="52"/>
    </row>
    <row r="53" spans="1:7" ht="18.75" customHeight="1" x14ac:dyDescent="0.3">
      <c r="A53" s="52"/>
      <c r="B53" s="52"/>
      <c r="C53" s="52"/>
      <c r="D53" s="52"/>
      <c r="E53" s="52"/>
      <c r="F53" s="52"/>
      <c r="G53" s="52"/>
    </row>
    <row r="54" spans="1:7" ht="18.75" customHeight="1" x14ac:dyDescent="0.3">
      <c r="A54" s="53" t="s">
        <v>1</v>
      </c>
      <c r="B54" s="118" t="s">
        <v>77</v>
      </c>
      <c r="C54" s="52"/>
      <c r="D54" s="52"/>
      <c r="E54" s="52"/>
      <c r="F54" s="52"/>
      <c r="G54" s="52"/>
    </row>
    <row r="55" spans="1:7" ht="18.75" customHeight="1" x14ac:dyDescent="0.3">
      <c r="A55" s="52" t="s">
        <v>78</v>
      </c>
      <c r="B55" s="119" t="str">
        <f>B21</f>
        <v>Each tablet contains: Levothyroxine Sodium 100 mcg</v>
      </c>
      <c r="C55" s="52"/>
      <c r="D55" s="52"/>
      <c r="E55" s="52"/>
      <c r="F55" s="52"/>
      <c r="G55" s="52"/>
    </row>
    <row r="56" spans="1:7" ht="26.25" customHeight="1" x14ac:dyDescent="0.4">
      <c r="A56" s="120" t="s">
        <v>79</v>
      </c>
      <c r="B56" s="121">
        <v>0.1</v>
      </c>
      <c r="C56" s="52" t="str">
        <f>B20</f>
        <v>Levothyroxine Sodium B.P</v>
      </c>
      <c r="D56" s="52"/>
      <c r="E56" s="52"/>
      <c r="F56" s="52"/>
      <c r="G56" s="52"/>
    </row>
    <row r="57" spans="1:7" ht="17.25" customHeight="1" x14ac:dyDescent="0.3">
      <c r="A57" s="122"/>
      <c r="B57" s="122"/>
      <c r="C57" s="122"/>
      <c r="D57" s="123"/>
      <c r="E57" s="123"/>
      <c r="F57" s="123"/>
      <c r="G57" s="123"/>
    </row>
    <row r="58" spans="1:7" ht="57.75" customHeight="1" x14ac:dyDescent="0.4">
      <c r="A58" s="73" t="s">
        <v>80</v>
      </c>
      <c r="B58" s="74">
        <v>10</v>
      </c>
      <c r="C58" s="124" t="s">
        <v>81</v>
      </c>
      <c r="D58" s="125" t="s">
        <v>82</v>
      </c>
      <c r="E58" s="126" t="s">
        <v>83</v>
      </c>
      <c r="F58" s="127" t="s">
        <v>84</v>
      </c>
      <c r="G58" s="128" t="s">
        <v>85</v>
      </c>
    </row>
    <row r="59" spans="1:7" ht="26.25" customHeight="1" x14ac:dyDescent="0.4">
      <c r="A59" s="75" t="s">
        <v>54</v>
      </c>
      <c r="B59" s="76">
        <v>1</v>
      </c>
      <c r="C59" s="129">
        <v>1</v>
      </c>
      <c r="D59" s="518">
        <v>6923745</v>
      </c>
      <c r="E59" s="130">
        <f t="shared" ref="E59:E68" si="0">IF(ISBLANK(D59),"-",D59/$D$50*$D$47*$B$67)</f>
        <v>9.7468202449923075E-2</v>
      </c>
      <c r="F59" s="131">
        <f t="shared" ref="F59:F68" si="1">IF(ISBLANK(D59),"-",E59/$E$70*100)</f>
        <v>99.892458720236704</v>
      </c>
      <c r="G59" s="132">
        <f t="shared" ref="G59:G68" si="2">IF(ISBLANK(D59),"-",E59/$B$56*100)</f>
        <v>97.468202449923069</v>
      </c>
    </row>
    <row r="60" spans="1:7" ht="26.25" customHeight="1" x14ac:dyDescent="0.4">
      <c r="A60" s="75" t="s">
        <v>58</v>
      </c>
      <c r="B60" s="76">
        <v>1</v>
      </c>
      <c r="C60" s="133">
        <v>2</v>
      </c>
      <c r="D60" s="519">
        <v>6917973</v>
      </c>
      <c r="E60" s="134">
        <f t="shared" si="0"/>
        <v>9.7386947801674062E-2</v>
      </c>
      <c r="F60" s="135">
        <f t="shared" si="1"/>
        <v>99.809183083751947</v>
      </c>
      <c r="G60" s="136">
        <f t="shared" si="2"/>
        <v>97.386947801674069</v>
      </c>
    </row>
    <row r="61" spans="1:7" ht="26.25" customHeight="1" x14ac:dyDescent="0.4">
      <c r="A61" s="75" t="s">
        <v>59</v>
      </c>
      <c r="B61" s="76">
        <v>1</v>
      </c>
      <c r="C61" s="133">
        <v>3</v>
      </c>
      <c r="D61" s="519">
        <v>6922213</v>
      </c>
      <c r="E61" s="134">
        <f t="shared" si="0"/>
        <v>9.7446635900872922E-2</v>
      </c>
      <c r="F61" s="135">
        <f t="shared" si="1"/>
        <v>99.870355761973599</v>
      </c>
      <c r="G61" s="136">
        <f t="shared" si="2"/>
        <v>97.44663590087292</v>
      </c>
    </row>
    <row r="62" spans="1:7" ht="26.25" customHeight="1" x14ac:dyDescent="0.4">
      <c r="A62" s="75" t="s">
        <v>60</v>
      </c>
      <c r="B62" s="76">
        <v>1</v>
      </c>
      <c r="C62" s="133">
        <v>4</v>
      </c>
      <c r="D62" s="519">
        <v>6931146</v>
      </c>
      <c r="E62" s="134">
        <f t="shared" si="0"/>
        <v>9.7572389153265243E-2</v>
      </c>
      <c r="F62" s="135">
        <f t="shared" si="1"/>
        <v>99.999236784274061</v>
      </c>
      <c r="G62" s="136">
        <f t="shared" si="2"/>
        <v>97.572389153265235</v>
      </c>
    </row>
    <row r="63" spans="1:7" ht="26.25" customHeight="1" x14ac:dyDescent="0.4">
      <c r="A63" s="75" t="s">
        <v>61</v>
      </c>
      <c r="B63" s="76">
        <v>1</v>
      </c>
      <c r="C63" s="133">
        <v>5</v>
      </c>
      <c r="D63" s="519">
        <v>6926595</v>
      </c>
      <c r="E63" s="134">
        <f t="shared" si="0"/>
        <v>9.7508322988299687E-2</v>
      </c>
      <c r="F63" s="135">
        <f t="shared" si="1"/>
        <v>99.933577147814944</v>
      </c>
      <c r="G63" s="136">
        <f t="shared" si="2"/>
        <v>97.508322988299682</v>
      </c>
    </row>
    <row r="64" spans="1:7" ht="26.25" customHeight="1" x14ac:dyDescent="0.4">
      <c r="A64" s="75" t="s">
        <v>62</v>
      </c>
      <c r="B64" s="76">
        <v>1</v>
      </c>
      <c r="C64" s="133">
        <v>6</v>
      </c>
      <c r="D64" s="519">
        <v>6942633</v>
      </c>
      <c r="E64" s="134">
        <f t="shared" si="0"/>
        <v>9.7734096038995785E-2</v>
      </c>
      <c r="F64" s="135">
        <f t="shared" si="1"/>
        <v>100.16496568869204</v>
      </c>
      <c r="G64" s="136">
        <f t="shared" si="2"/>
        <v>97.734096038995773</v>
      </c>
    </row>
    <row r="65" spans="1:7" ht="26.25" customHeight="1" x14ac:dyDescent="0.4">
      <c r="A65" s="75" t="s">
        <v>64</v>
      </c>
      <c r="B65" s="76">
        <v>1</v>
      </c>
      <c r="C65" s="133">
        <v>7</v>
      </c>
      <c r="D65" s="519">
        <v>6934127</v>
      </c>
      <c r="E65" s="134">
        <f t="shared" si="0"/>
        <v>9.7614353828668982E-2</v>
      </c>
      <c r="F65" s="135">
        <f t="shared" si="1"/>
        <v>100.04224521676906</v>
      </c>
      <c r="G65" s="136">
        <f t="shared" si="2"/>
        <v>97.614353828668982</v>
      </c>
    </row>
    <row r="66" spans="1:7" ht="26.25" customHeight="1" x14ac:dyDescent="0.4">
      <c r="A66" s="75" t="s">
        <v>66</v>
      </c>
      <c r="B66" s="76">
        <v>1</v>
      </c>
      <c r="C66" s="133">
        <v>8</v>
      </c>
      <c r="D66" s="519">
        <v>6935187</v>
      </c>
      <c r="E66" s="134">
        <f t="shared" si="0"/>
        <v>9.7629275853468714E-2</v>
      </c>
      <c r="F66" s="135">
        <f t="shared" si="1"/>
        <v>100.0575383863245</v>
      </c>
      <c r="G66" s="136">
        <f t="shared" si="2"/>
        <v>97.629275853468712</v>
      </c>
    </row>
    <row r="67" spans="1:7" ht="27" customHeight="1" x14ac:dyDescent="0.4">
      <c r="A67" s="75" t="s">
        <v>68</v>
      </c>
      <c r="B67" s="103">
        <f>(B66/B65)*(B64/B63)*(B62/B61)*(B60/B59)*B58</f>
        <v>10</v>
      </c>
      <c r="C67" s="133">
        <v>9</v>
      </c>
      <c r="D67" s="519">
        <v>6938400</v>
      </c>
      <c r="E67" s="134">
        <f t="shared" si="0"/>
        <v>9.7674506481470122E-2</v>
      </c>
      <c r="F67" s="135">
        <f t="shared" si="1"/>
        <v>100.10389400309954</v>
      </c>
      <c r="G67" s="136">
        <f t="shared" si="2"/>
        <v>97.674506481470118</v>
      </c>
    </row>
    <row r="68" spans="1:7" ht="27" customHeight="1" x14ac:dyDescent="0.4">
      <c r="A68" s="500" t="s">
        <v>70</v>
      </c>
      <c r="B68" s="505"/>
      <c r="C68" s="137">
        <v>10</v>
      </c>
      <c r="D68" s="520">
        <v>6939970</v>
      </c>
      <c r="E68" s="138">
        <f t="shared" si="0"/>
        <v>9.7696607971031954E-2</v>
      </c>
      <c r="F68" s="139">
        <f t="shared" si="1"/>
        <v>100.12654520706367</v>
      </c>
      <c r="G68" s="140">
        <f t="shared" si="2"/>
        <v>97.696607971031952</v>
      </c>
    </row>
    <row r="69" spans="1:7" ht="19.5" customHeight="1" x14ac:dyDescent="0.3">
      <c r="A69" s="502"/>
      <c r="B69" s="506"/>
      <c r="C69" s="133"/>
      <c r="D69" s="105"/>
      <c r="E69" s="141"/>
      <c r="F69" s="123"/>
      <c r="G69" s="142"/>
    </row>
    <row r="70" spans="1:7" ht="26.25" customHeight="1" x14ac:dyDescent="0.4">
      <c r="A70" s="123"/>
      <c r="B70" s="123"/>
      <c r="C70" s="143" t="s">
        <v>86</v>
      </c>
      <c r="D70" s="144"/>
      <c r="E70" s="145">
        <f>AVERAGE(E59:E68)</f>
        <v>9.7573133846767052E-2</v>
      </c>
      <c r="F70" s="145">
        <f>AVERAGE(F59:F68)</f>
        <v>100.00000000000001</v>
      </c>
      <c r="G70" s="146">
        <f>AVERAGE(G59:G68)</f>
        <v>97.57313384676705</v>
      </c>
    </row>
    <row r="71" spans="1:7" ht="26.25" customHeight="1" x14ac:dyDescent="0.4">
      <c r="A71" s="123"/>
      <c r="B71" s="123"/>
      <c r="C71" s="143"/>
      <c r="D71" s="144"/>
      <c r="E71" s="147">
        <f>STDEV(E59:E68)/E70</f>
        <v>1.1940271940919706E-3</v>
      </c>
      <c r="F71" s="147">
        <f>STDEV(F59:F68)/F70</f>
        <v>1.1940271940919405E-3</v>
      </c>
      <c r="G71" s="148">
        <f>STDEV(G59:G68)/G70</f>
        <v>1.1940271940919429E-3</v>
      </c>
    </row>
    <row r="72" spans="1:7" ht="27" customHeight="1" x14ac:dyDescent="0.4">
      <c r="A72" s="123"/>
      <c r="B72" s="123"/>
      <c r="C72" s="149"/>
      <c r="D72" s="150"/>
      <c r="E72" s="151">
        <f>COUNT(E59:E68)</f>
        <v>10</v>
      </c>
      <c r="F72" s="151">
        <f>COUNT(F59:F68)</f>
        <v>10</v>
      </c>
      <c r="G72" s="152">
        <f>COUNT(G59:G68)</f>
        <v>10</v>
      </c>
    </row>
    <row r="73" spans="1:7" ht="18.75" customHeight="1" x14ac:dyDescent="0.3">
      <c r="A73" s="123"/>
      <c r="B73" s="153"/>
      <c r="C73" s="153"/>
      <c r="D73" s="102"/>
      <c r="E73" s="144"/>
      <c r="F73" s="99"/>
      <c r="G73" s="154"/>
    </row>
    <row r="74" spans="1:7" ht="18.75" customHeight="1" x14ac:dyDescent="0.3">
      <c r="A74" s="62" t="s">
        <v>87</v>
      </c>
      <c r="B74" s="155" t="s">
        <v>88</v>
      </c>
      <c r="C74" s="504" t="str">
        <f>B20</f>
        <v>Levothyroxine Sodium B.P</v>
      </c>
      <c r="D74" s="504"/>
      <c r="E74" s="156" t="s">
        <v>89</v>
      </c>
      <c r="F74" s="156"/>
      <c r="G74" s="157">
        <f>G70</f>
        <v>97.57313384676705</v>
      </c>
    </row>
    <row r="75" spans="1:7" ht="18.75" customHeight="1" x14ac:dyDescent="0.3">
      <c r="A75" s="62"/>
      <c r="B75" s="155"/>
      <c r="C75" s="158"/>
      <c r="D75" s="158"/>
      <c r="E75" s="156"/>
      <c r="F75" s="156"/>
      <c r="G75" s="159"/>
    </row>
    <row r="76" spans="1:7" ht="18.75" customHeight="1" x14ac:dyDescent="0.3">
      <c r="A76" s="53" t="s">
        <v>1</v>
      </c>
      <c r="B76" s="160" t="s">
        <v>90</v>
      </c>
      <c r="C76" s="52"/>
      <c r="D76" s="52"/>
      <c r="E76" s="52"/>
      <c r="F76" s="52"/>
      <c r="G76" s="123"/>
    </row>
    <row r="77" spans="1:7" ht="18.75" customHeight="1" x14ac:dyDescent="0.3">
      <c r="A77" s="53"/>
      <c r="B77" s="118"/>
      <c r="C77" s="52"/>
      <c r="D77" s="52"/>
      <c r="E77" s="52"/>
      <c r="F77" s="52"/>
      <c r="G77" s="123"/>
    </row>
    <row r="78" spans="1:7" ht="18.75" customHeight="1" x14ac:dyDescent="0.3">
      <c r="A78" s="123"/>
      <c r="B78" s="507" t="s">
        <v>91</v>
      </c>
      <c r="C78" s="508"/>
      <c r="D78" s="52"/>
      <c r="E78" s="123"/>
      <c r="F78" s="123"/>
      <c r="G78" s="123"/>
    </row>
    <row r="79" spans="1:7" ht="18.75" customHeight="1" x14ac:dyDescent="0.3">
      <c r="A79" s="123"/>
      <c r="B79" s="161" t="s">
        <v>92</v>
      </c>
      <c r="C79" s="162">
        <f>G70</f>
        <v>97.57313384676705</v>
      </c>
      <c r="D79" s="52"/>
      <c r="E79" s="123"/>
      <c r="F79" s="123"/>
      <c r="G79" s="123"/>
    </row>
    <row r="80" spans="1:7" ht="26.25" customHeight="1" x14ac:dyDescent="0.4">
      <c r="A80" s="123"/>
      <c r="B80" s="161" t="s">
        <v>93</v>
      </c>
      <c r="C80" s="163">
        <v>2.4</v>
      </c>
      <c r="D80" s="52"/>
      <c r="E80" s="123"/>
      <c r="F80" s="123"/>
      <c r="G80" s="123"/>
    </row>
    <row r="81" spans="1:7" ht="18.75" customHeight="1" x14ac:dyDescent="0.3">
      <c r="A81" s="123"/>
      <c r="B81" s="161" t="s">
        <v>94</v>
      </c>
      <c r="C81" s="162">
        <f>STDEV(G59:G68)</f>
        <v>0.11650497522581284</v>
      </c>
      <c r="D81" s="52"/>
      <c r="E81" s="123"/>
      <c r="F81" s="123"/>
      <c r="G81" s="123"/>
    </row>
    <row r="82" spans="1:7" ht="18.75" customHeight="1" x14ac:dyDescent="0.3">
      <c r="A82" s="123"/>
      <c r="B82" s="161" t="s">
        <v>95</v>
      </c>
      <c r="C82" s="162">
        <f>IF(OR(G70&lt;98.5,G70&gt;101.5),(IF(98.5&gt;G70,98.5,101.5)),C79)</f>
        <v>98.5</v>
      </c>
      <c r="D82" s="52"/>
      <c r="E82" s="123"/>
      <c r="F82" s="123"/>
      <c r="G82" s="123"/>
    </row>
    <row r="83" spans="1:7" ht="18.75" customHeight="1" x14ac:dyDescent="0.3">
      <c r="A83" s="123"/>
      <c r="B83" s="161" t="s">
        <v>96</v>
      </c>
      <c r="C83" s="164">
        <f>ABS(C82-C79)+(C80*C81)</f>
        <v>1.2064780937749011</v>
      </c>
      <c r="D83" s="52"/>
      <c r="E83" s="123"/>
      <c r="F83" s="123"/>
      <c r="G83" s="123"/>
    </row>
    <row r="84" spans="1:7" ht="18.75" customHeight="1" x14ac:dyDescent="0.3">
      <c r="A84" s="120"/>
      <c r="B84" s="165"/>
      <c r="C84" s="52"/>
      <c r="D84" s="52"/>
      <c r="E84" s="52"/>
      <c r="F84" s="52"/>
      <c r="G84" s="52"/>
    </row>
    <row r="85" spans="1:7" ht="18.75" customHeight="1" x14ac:dyDescent="0.3">
      <c r="A85" s="61" t="s">
        <v>97</v>
      </c>
      <c r="B85" s="61" t="s">
        <v>98</v>
      </c>
      <c r="C85" s="52"/>
      <c r="D85" s="52"/>
      <c r="E85" s="52"/>
      <c r="F85" s="52"/>
      <c r="G85" s="52"/>
    </row>
    <row r="86" spans="1:7" ht="18.75" customHeight="1" x14ac:dyDescent="0.3">
      <c r="A86" s="61"/>
      <c r="B86" s="61"/>
      <c r="C86" s="52"/>
      <c r="D86" s="52"/>
      <c r="E86" s="52"/>
      <c r="F86" s="52"/>
      <c r="G86" s="52"/>
    </row>
    <row r="87" spans="1:7" ht="26.25" customHeight="1" x14ac:dyDescent="0.4">
      <c r="A87" s="62" t="s">
        <v>4</v>
      </c>
      <c r="B87" s="509" t="s">
        <v>163</v>
      </c>
      <c r="C87" s="509"/>
      <c r="D87" s="52"/>
      <c r="E87" s="52"/>
      <c r="F87" s="52"/>
      <c r="G87" s="52"/>
    </row>
    <row r="88" spans="1:7" ht="26.25" customHeight="1" x14ac:dyDescent="0.4">
      <c r="A88" s="63" t="s">
        <v>41</v>
      </c>
      <c r="B88" s="510" t="s">
        <v>129</v>
      </c>
      <c r="C88" s="510"/>
      <c r="D88" s="52"/>
      <c r="E88" s="52"/>
      <c r="F88" s="52"/>
      <c r="G88" s="52"/>
    </row>
    <row r="89" spans="1:7" ht="27" customHeight="1" x14ac:dyDescent="0.4">
      <c r="A89" s="63" t="s">
        <v>6</v>
      </c>
      <c r="B89" s="64">
        <v>99.58</v>
      </c>
      <c r="C89" s="52"/>
      <c r="D89" s="52"/>
      <c r="E89" s="52"/>
      <c r="F89" s="52"/>
      <c r="G89" s="52"/>
    </row>
    <row r="90" spans="1:7" ht="27" customHeight="1" x14ac:dyDescent="0.4">
      <c r="A90" s="63" t="s">
        <v>42</v>
      </c>
      <c r="B90" s="64">
        <f>B33</f>
        <v>0</v>
      </c>
      <c r="C90" s="511" t="s">
        <v>99</v>
      </c>
      <c r="D90" s="512"/>
      <c r="E90" s="512"/>
      <c r="F90" s="512"/>
      <c r="G90" s="513"/>
    </row>
    <row r="91" spans="1:7" ht="18.75" customHeight="1" x14ac:dyDescent="0.3">
      <c r="A91" s="63" t="s">
        <v>44</v>
      </c>
      <c r="B91" s="67">
        <f>B89-B90</f>
        <v>99.58</v>
      </c>
      <c r="C91" s="166"/>
      <c r="D91" s="166"/>
      <c r="E91" s="166"/>
      <c r="F91" s="166"/>
      <c r="G91" s="167"/>
    </row>
    <row r="92" spans="1:7" ht="19.5" customHeight="1" x14ac:dyDescent="0.3">
      <c r="A92" s="63"/>
      <c r="B92" s="67"/>
      <c r="C92" s="166"/>
      <c r="D92" s="166"/>
      <c r="E92" s="166"/>
      <c r="F92" s="166"/>
      <c r="G92" s="167"/>
    </row>
    <row r="93" spans="1:7" ht="27" customHeight="1" x14ac:dyDescent="0.4">
      <c r="A93" s="63" t="s">
        <v>45</v>
      </c>
      <c r="B93" s="69">
        <v>1</v>
      </c>
      <c r="C93" s="496" t="s">
        <v>100</v>
      </c>
      <c r="D93" s="497"/>
      <c r="E93" s="497"/>
      <c r="F93" s="497"/>
      <c r="G93" s="497"/>
    </row>
    <row r="94" spans="1:7" ht="27" customHeight="1" x14ac:dyDescent="0.4">
      <c r="A94" s="63" t="s">
        <v>47</v>
      </c>
      <c r="B94" s="69">
        <v>1</v>
      </c>
      <c r="C94" s="496" t="s">
        <v>101</v>
      </c>
      <c r="D94" s="497"/>
      <c r="E94" s="497"/>
      <c r="F94" s="497"/>
      <c r="G94" s="497"/>
    </row>
    <row r="95" spans="1:7" ht="18.75" customHeight="1" x14ac:dyDescent="0.3">
      <c r="A95" s="63"/>
      <c r="B95" s="70"/>
      <c r="C95" s="71"/>
      <c r="D95" s="71"/>
      <c r="E95" s="71"/>
      <c r="F95" s="71"/>
      <c r="G95" s="71"/>
    </row>
    <row r="96" spans="1:7" ht="18.75" customHeight="1" x14ac:dyDescent="0.3">
      <c r="A96" s="63" t="s">
        <v>49</v>
      </c>
      <c r="B96" s="72">
        <f>B93/B94</f>
        <v>1</v>
      </c>
      <c r="C96" s="52" t="s">
        <v>50</v>
      </c>
      <c r="D96" s="52"/>
      <c r="E96" s="52"/>
      <c r="F96" s="52"/>
      <c r="G96" s="52"/>
    </row>
    <row r="97" spans="1:7" ht="19.5" customHeight="1" x14ac:dyDescent="0.3">
      <c r="A97" s="61"/>
      <c r="B97" s="61"/>
      <c r="C97" s="52"/>
      <c r="D97" s="52"/>
      <c r="E97" s="52"/>
      <c r="F97" s="52"/>
      <c r="G97" s="52"/>
    </row>
    <row r="98" spans="1:7" ht="27" customHeight="1" x14ac:dyDescent="0.4">
      <c r="A98" s="73" t="s">
        <v>51</v>
      </c>
      <c r="B98" s="168">
        <v>50</v>
      </c>
      <c r="C98" s="52"/>
      <c r="D98" s="169" t="s">
        <v>52</v>
      </c>
      <c r="E98" s="170"/>
      <c r="F98" s="498" t="s">
        <v>53</v>
      </c>
      <c r="G98" s="499"/>
    </row>
    <row r="99" spans="1:7" ht="26.25" customHeight="1" x14ac:dyDescent="0.4">
      <c r="A99" s="75" t="s">
        <v>54</v>
      </c>
      <c r="B99" s="171">
        <v>5</v>
      </c>
      <c r="C99" s="77" t="s">
        <v>55</v>
      </c>
      <c r="D99" s="78" t="s">
        <v>56</v>
      </c>
      <c r="E99" s="79" t="s">
        <v>57</v>
      </c>
      <c r="F99" s="78" t="s">
        <v>56</v>
      </c>
      <c r="G99" s="80" t="s">
        <v>57</v>
      </c>
    </row>
    <row r="100" spans="1:7" ht="26.25" customHeight="1" x14ac:dyDescent="0.4">
      <c r="A100" s="75" t="s">
        <v>58</v>
      </c>
      <c r="B100" s="171">
        <v>100</v>
      </c>
      <c r="C100" s="81">
        <v>1</v>
      </c>
      <c r="D100" s="82">
        <v>241558</v>
      </c>
      <c r="E100" s="172">
        <f>IF(ISBLANK(D100),"-",$D$110/$D$107*D100)</f>
        <v>236429.65171067411</v>
      </c>
      <c r="F100" s="173">
        <v>240222</v>
      </c>
      <c r="G100" s="84">
        <f>IF(ISBLANK(F100),"-",$D$110/$F$107*F100)</f>
        <v>241235.18778871259</v>
      </c>
    </row>
    <row r="101" spans="1:7" ht="26.25" customHeight="1" x14ac:dyDescent="0.4">
      <c r="A101" s="75" t="s">
        <v>59</v>
      </c>
      <c r="B101" s="171">
        <v>1</v>
      </c>
      <c r="C101" s="85">
        <v>2</v>
      </c>
      <c r="D101" s="86">
        <v>238739</v>
      </c>
      <c r="E101" s="174">
        <f>IF(ISBLANK(D101),"-",$D$110/$D$107*D101)</f>
        <v>233670.49992032815</v>
      </c>
      <c r="F101" s="64">
        <v>241856</v>
      </c>
      <c r="G101" s="88">
        <f>IF(ISBLANK(F101),"-",$D$110/$F$107*F101)</f>
        <v>242876.07953404298</v>
      </c>
    </row>
    <row r="102" spans="1:7" ht="26.25" customHeight="1" x14ac:dyDescent="0.4">
      <c r="A102" s="75" t="s">
        <v>60</v>
      </c>
      <c r="B102" s="171">
        <v>100</v>
      </c>
      <c r="C102" s="85">
        <v>3</v>
      </c>
      <c r="D102" s="86">
        <v>243190</v>
      </c>
      <c r="E102" s="174">
        <f>IF(ISBLANK(D102),"-",$D$110/$D$107*D102)</f>
        <v>238027.0038645743</v>
      </c>
      <c r="F102" s="440">
        <v>242762</v>
      </c>
      <c r="G102" s="88">
        <f>IF(ISBLANK(F102),"-",$D$110/$F$107*F102)</f>
        <v>243785.90078328981</v>
      </c>
    </row>
    <row r="103" spans="1:7" ht="26.25" customHeight="1" x14ac:dyDescent="0.4">
      <c r="A103" s="75" t="s">
        <v>61</v>
      </c>
      <c r="B103" s="171">
        <v>1</v>
      </c>
      <c r="C103" s="89">
        <v>4</v>
      </c>
      <c r="D103" s="90"/>
      <c r="E103" s="175" t="str">
        <f>IF(ISBLANK(D103),"-",$D$110/$D$107*D103)</f>
        <v>-</v>
      </c>
      <c r="F103" s="176"/>
      <c r="G103" s="92" t="str">
        <f>IF(ISBLANK(F103),"-",$D$110/$F$107*F103)</f>
        <v>-</v>
      </c>
    </row>
    <row r="104" spans="1:7" ht="27" customHeight="1" x14ac:dyDescent="0.4">
      <c r="A104" s="75" t="s">
        <v>62</v>
      </c>
      <c r="B104" s="171">
        <v>1</v>
      </c>
      <c r="C104" s="93" t="s">
        <v>63</v>
      </c>
      <c r="D104" s="177">
        <f>AVERAGE(D100:D103)</f>
        <v>241162.33333333334</v>
      </c>
      <c r="E104" s="95">
        <f>AVERAGE(E100:E103)</f>
        <v>236042.38516519219</v>
      </c>
      <c r="F104" s="177">
        <f>AVERAGE(F100:F103)</f>
        <v>241613.33333333334</v>
      </c>
      <c r="G104" s="178">
        <f>AVERAGE(G100:G103)</f>
        <v>242632.38936868179</v>
      </c>
    </row>
    <row r="105" spans="1:7" ht="26.25" customHeight="1" x14ac:dyDescent="0.4">
      <c r="A105" s="75" t="s">
        <v>64</v>
      </c>
      <c r="B105" s="171">
        <v>1</v>
      </c>
      <c r="C105" s="97" t="s">
        <v>65</v>
      </c>
      <c r="D105" s="179">
        <v>20.52</v>
      </c>
      <c r="E105" s="99"/>
      <c r="F105" s="98">
        <v>20</v>
      </c>
      <c r="G105" s="52"/>
    </row>
    <row r="106" spans="1:7" ht="26.25" customHeight="1" x14ac:dyDescent="0.4">
      <c r="A106" s="75" t="s">
        <v>66</v>
      </c>
      <c r="B106" s="171">
        <v>1</v>
      </c>
      <c r="C106" s="100" t="s">
        <v>67</v>
      </c>
      <c r="D106" s="180">
        <f>D105*$B$96</f>
        <v>20.52</v>
      </c>
      <c r="E106" s="102"/>
      <c r="F106" s="101">
        <f>F105*$B$96</f>
        <v>20</v>
      </c>
      <c r="G106" s="52"/>
    </row>
    <row r="107" spans="1:7" ht="19.5" customHeight="1" x14ac:dyDescent="0.3">
      <c r="A107" s="75" t="s">
        <v>68</v>
      </c>
      <c r="B107" s="210">
        <f>(B106/B105)*(B104/B103)*(B102/B101)*(B100/B99)*B98</f>
        <v>100000</v>
      </c>
      <c r="C107" s="100" t="s">
        <v>69</v>
      </c>
      <c r="D107" s="181">
        <f>D106*$B$91/100</f>
        <v>20.433816</v>
      </c>
      <c r="E107" s="105"/>
      <c r="F107" s="104">
        <f>F106*$B$91/100</f>
        <v>19.916</v>
      </c>
      <c r="G107" s="52"/>
    </row>
    <row r="108" spans="1:7" ht="19.5" customHeight="1" x14ac:dyDescent="0.3">
      <c r="A108" s="500" t="s">
        <v>70</v>
      </c>
      <c r="B108" s="501"/>
      <c r="C108" s="100" t="s">
        <v>71</v>
      </c>
      <c r="D108" s="441">
        <f>D107/$B$107</f>
        <v>2.0433815999999999E-4</v>
      </c>
      <c r="E108" s="105"/>
      <c r="F108" s="106">
        <f>F107/$B$107</f>
        <v>1.9916000000000001E-4</v>
      </c>
      <c r="G108" s="182"/>
    </row>
    <row r="109" spans="1:7" ht="19.5" customHeight="1" x14ac:dyDescent="0.3">
      <c r="A109" s="502"/>
      <c r="B109" s="503"/>
      <c r="C109" s="228" t="s">
        <v>72</v>
      </c>
      <c r="D109" s="184">
        <f>$B$56/$B$125</f>
        <v>2.0000000000000001E-4</v>
      </c>
      <c r="E109" s="52"/>
      <c r="F109" s="109"/>
      <c r="G109" s="185"/>
    </row>
    <row r="110" spans="1:7" ht="18.75" customHeight="1" x14ac:dyDescent="0.3">
      <c r="A110" s="52"/>
      <c r="B110" s="52"/>
      <c r="C110" s="183" t="s">
        <v>73</v>
      </c>
      <c r="D110" s="180">
        <f>D109*$B$107</f>
        <v>20</v>
      </c>
      <c r="E110" s="52"/>
      <c r="F110" s="109"/>
      <c r="G110" s="182"/>
    </row>
    <row r="111" spans="1:7" ht="19.5" customHeight="1" x14ac:dyDescent="0.3">
      <c r="A111" s="52"/>
      <c r="B111" s="52"/>
      <c r="C111" s="186" t="s">
        <v>74</v>
      </c>
      <c r="D111" s="187">
        <f>D110/B96</f>
        <v>20</v>
      </c>
      <c r="E111" s="52"/>
      <c r="F111" s="114"/>
      <c r="G111" s="182"/>
    </row>
    <row r="112" spans="1:7" ht="18.75" customHeight="1" x14ac:dyDescent="0.3">
      <c r="A112" s="52"/>
      <c r="B112" s="52"/>
      <c r="C112" s="188" t="s">
        <v>75</v>
      </c>
      <c r="D112" s="189">
        <f>AVERAGE(E100:E103,G100:G103)</f>
        <v>239337.38726693694</v>
      </c>
      <c r="E112" s="52"/>
      <c r="F112" s="114"/>
      <c r="G112" s="190"/>
    </row>
    <row r="113" spans="1:7" ht="18.75" customHeight="1" x14ac:dyDescent="0.3">
      <c r="A113" s="52"/>
      <c r="B113" s="52"/>
      <c r="C113" s="191" t="s">
        <v>76</v>
      </c>
      <c r="D113" s="192">
        <f>STDEV(E100:E103,G100:G103)/D112</f>
        <v>1.6523604393052962E-2</v>
      </c>
      <c r="E113" s="52"/>
      <c r="F113" s="114"/>
      <c r="G113" s="182"/>
    </row>
    <row r="114" spans="1:7" ht="19.5" customHeight="1" x14ac:dyDescent="0.3">
      <c r="A114" s="52"/>
      <c r="B114" s="52"/>
      <c r="C114" s="193" t="s">
        <v>20</v>
      </c>
      <c r="D114" s="194">
        <f>COUNT(E100:E103,G100:G103)</f>
        <v>6</v>
      </c>
      <c r="E114" s="52"/>
      <c r="F114" s="114"/>
      <c r="G114" s="182"/>
    </row>
    <row r="115" spans="1:7" ht="19.5" customHeight="1" x14ac:dyDescent="0.3">
      <c r="A115" s="53"/>
      <c r="B115" s="53"/>
      <c r="C115" s="53"/>
      <c r="D115" s="53"/>
      <c r="E115" s="53"/>
      <c r="F115" s="52"/>
      <c r="G115" s="52"/>
    </row>
    <row r="116" spans="1:7" ht="26.25" customHeight="1" x14ac:dyDescent="0.4">
      <c r="A116" s="73" t="s">
        <v>102</v>
      </c>
      <c r="B116" s="168">
        <v>500</v>
      </c>
      <c r="C116" s="195" t="s">
        <v>103</v>
      </c>
      <c r="D116" s="196" t="s">
        <v>56</v>
      </c>
      <c r="E116" s="197" t="s">
        <v>104</v>
      </c>
      <c r="F116" s="198" t="s">
        <v>105</v>
      </c>
      <c r="G116" s="52"/>
    </row>
    <row r="117" spans="1:7" ht="26.25" customHeight="1" x14ac:dyDescent="0.4">
      <c r="A117" s="75" t="s">
        <v>106</v>
      </c>
      <c r="B117" s="171">
        <v>1</v>
      </c>
      <c r="C117" s="133">
        <v>1</v>
      </c>
      <c r="D117" s="521">
        <v>235438</v>
      </c>
      <c r="E117" s="199">
        <f t="shared" ref="E117:E122" si="3">IF(ISBLANK(D117),"-",D117/$D$112*$D$109*$B$125)</f>
        <v>9.8370757151038879E-2</v>
      </c>
      <c r="F117" s="200">
        <f t="shared" ref="F117:F122" si="4">IF(ISBLANK(D117), "-", E117/$B$56)</f>
        <v>0.98370757151038879</v>
      </c>
      <c r="G117" s="52"/>
    </row>
    <row r="118" spans="1:7" ht="26.25" customHeight="1" x14ac:dyDescent="0.4">
      <c r="A118" s="75" t="s">
        <v>107</v>
      </c>
      <c r="B118" s="171">
        <v>1</v>
      </c>
      <c r="C118" s="133">
        <v>2</v>
      </c>
      <c r="D118" s="521">
        <v>247609</v>
      </c>
      <c r="E118" s="201">
        <f t="shared" si="3"/>
        <v>0.10345604705872286</v>
      </c>
      <c r="F118" s="202">
        <f t="shared" si="4"/>
        <v>1.0345604705872284</v>
      </c>
      <c r="G118" s="52"/>
    </row>
    <row r="119" spans="1:7" ht="26.25" customHeight="1" x14ac:dyDescent="0.4">
      <c r="A119" s="75" t="s">
        <v>108</v>
      </c>
      <c r="B119" s="171">
        <v>1</v>
      </c>
      <c r="C119" s="133">
        <v>3</v>
      </c>
      <c r="D119" s="521">
        <v>243024</v>
      </c>
      <c r="E119" s="201">
        <f t="shared" si="3"/>
        <v>0.10154034134623161</v>
      </c>
      <c r="F119" s="202">
        <f t="shared" si="4"/>
        <v>1.015403413462316</v>
      </c>
      <c r="G119" s="52"/>
    </row>
    <row r="120" spans="1:7" ht="26.25" customHeight="1" x14ac:dyDescent="0.4">
      <c r="A120" s="75" t="s">
        <v>109</v>
      </c>
      <c r="B120" s="171">
        <v>1</v>
      </c>
      <c r="C120" s="133">
        <v>4</v>
      </c>
      <c r="D120" s="521">
        <v>248330</v>
      </c>
      <c r="E120" s="201">
        <f t="shared" si="3"/>
        <v>0.10375729543793902</v>
      </c>
      <c r="F120" s="202">
        <f t="shared" si="4"/>
        <v>1.0375729543793901</v>
      </c>
      <c r="G120" s="52"/>
    </row>
    <row r="121" spans="1:7" ht="26.25" customHeight="1" x14ac:dyDescent="0.4">
      <c r="A121" s="75" t="s">
        <v>110</v>
      </c>
      <c r="B121" s="171">
        <v>1</v>
      </c>
      <c r="C121" s="133">
        <v>5</v>
      </c>
      <c r="D121" s="521">
        <v>242809</v>
      </c>
      <c r="E121" s="201">
        <f t="shared" si="3"/>
        <v>0.10145050999875381</v>
      </c>
      <c r="F121" s="202">
        <f t="shared" si="4"/>
        <v>1.014505099987538</v>
      </c>
      <c r="G121" s="52"/>
    </row>
    <row r="122" spans="1:7" ht="26.25" customHeight="1" x14ac:dyDescent="0.4">
      <c r="A122" s="75" t="s">
        <v>111</v>
      </c>
      <c r="B122" s="171">
        <v>1</v>
      </c>
      <c r="C122" s="203">
        <v>6</v>
      </c>
      <c r="D122" s="522">
        <v>241177</v>
      </c>
      <c r="E122" s="204">
        <f t="shared" si="3"/>
        <v>0.10076862739836435</v>
      </c>
      <c r="F122" s="205">
        <f t="shared" si="4"/>
        <v>1.0076862739836434</v>
      </c>
      <c r="G122" s="52"/>
    </row>
    <row r="123" spans="1:7" ht="26.25" customHeight="1" x14ac:dyDescent="0.4">
      <c r="A123" s="75" t="s">
        <v>112</v>
      </c>
      <c r="B123" s="171">
        <v>1</v>
      </c>
      <c r="C123" s="133"/>
      <c r="D123" s="206"/>
      <c r="E123" s="153"/>
      <c r="F123" s="136"/>
      <c r="G123" s="52"/>
    </row>
    <row r="124" spans="1:7" ht="26.25" customHeight="1" x14ac:dyDescent="0.4">
      <c r="A124" s="75" t="s">
        <v>113</v>
      </c>
      <c r="B124" s="171">
        <v>1</v>
      </c>
      <c r="C124" s="133"/>
      <c r="D124" s="207"/>
      <c r="E124" s="208" t="s">
        <v>63</v>
      </c>
      <c r="F124" s="209">
        <f>AVERAGE(F117:F122)</f>
        <v>1.0155726306517507</v>
      </c>
      <c r="G124" s="52"/>
    </row>
    <row r="125" spans="1:7" ht="27" customHeight="1" x14ac:dyDescent="0.4">
      <c r="A125" s="75" t="s">
        <v>114</v>
      </c>
      <c r="B125" s="210">
        <f>(B124/B123)*(B122/B121)*(B120/B119)*(B118/B117)*B116</f>
        <v>500</v>
      </c>
      <c r="C125" s="211"/>
      <c r="D125" s="212"/>
      <c r="E125" s="111" t="s">
        <v>76</v>
      </c>
      <c r="F125" s="148">
        <f>STDEV(F117:F122)/F124</f>
        <v>1.9311997971045988E-2</v>
      </c>
      <c r="G125" s="52"/>
    </row>
    <row r="126" spans="1:7" ht="27" customHeight="1" x14ac:dyDescent="0.4">
      <c r="A126" s="500" t="s">
        <v>70</v>
      </c>
      <c r="B126" s="501"/>
      <c r="C126" s="213"/>
      <c r="D126" s="214"/>
      <c r="E126" s="215" t="s">
        <v>20</v>
      </c>
      <c r="F126" s="216">
        <f>COUNT(F117:F122)</f>
        <v>6</v>
      </c>
      <c r="G126" s="52"/>
    </row>
    <row r="127" spans="1:7" ht="19.5" customHeight="1" x14ac:dyDescent="0.3">
      <c r="A127" s="502"/>
      <c r="B127" s="503"/>
      <c r="C127" s="153"/>
      <c r="D127" s="153"/>
      <c r="E127" s="153"/>
      <c r="F127" s="206"/>
      <c r="G127" s="153"/>
    </row>
    <row r="128" spans="1:7" ht="18.75" customHeight="1" x14ac:dyDescent="0.3">
      <c r="A128" s="71"/>
      <c r="B128" s="71"/>
      <c r="C128" s="153"/>
      <c r="D128" s="153"/>
      <c r="E128" s="153"/>
      <c r="F128" s="206"/>
      <c r="G128" s="153"/>
    </row>
    <row r="129" spans="1:7" ht="18.75" customHeight="1" x14ac:dyDescent="0.3">
      <c r="A129" s="62" t="s">
        <v>87</v>
      </c>
      <c r="B129" s="155" t="s">
        <v>115</v>
      </c>
      <c r="C129" s="504" t="str">
        <f>B20</f>
        <v>Levothyroxine Sodium B.P</v>
      </c>
      <c r="D129" s="504"/>
      <c r="E129" s="156" t="s">
        <v>116</v>
      </c>
      <c r="F129" s="156"/>
      <c r="G129" s="159">
        <f>F124</f>
        <v>1.0155726306517507</v>
      </c>
    </row>
    <row r="130" spans="1:7" ht="19.5" customHeight="1" x14ac:dyDescent="0.3">
      <c r="A130" s="217"/>
      <c r="B130" s="217"/>
      <c r="C130" s="218"/>
      <c r="D130" s="218"/>
      <c r="E130" s="218"/>
      <c r="F130" s="218"/>
      <c r="G130" s="218"/>
    </row>
    <row r="131" spans="1:7" ht="18.75" customHeight="1" x14ac:dyDescent="0.3">
      <c r="A131" s="52"/>
      <c r="B131" s="495" t="s">
        <v>26</v>
      </c>
      <c r="C131" s="495"/>
      <c r="D131" s="52"/>
      <c r="E131" s="219" t="s">
        <v>27</v>
      </c>
      <c r="F131" s="220"/>
      <c r="G131" s="227" t="s">
        <v>28</v>
      </c>
    </row>
    <row r="132" spans="1:7" ht="60" customHeight="1" x14ac:dyDescent="0.3">
      <c r="A132" s="221" t="s">
        <v>29</v>
      </c>
      <c r="B132" s="222"/>
      <c r="C132" s="222"/>
      <c r="D132" s="52"/>
      <c r="E132" s="222"/>
      <c r="F132" s="153"/>
      <c r="G132" s="223"/>
    </row>
    <row r="133" spans="1:7" ht="60" customHeight="1" x14ac:dyDescent="0.3">
      <c r="A133" s="221" t="s">
        <v>30</v>
      </c>
      <c r="B133" s="224"/>
      <c r="C133" s="224"/>
      <c r="D133" s="52"/>
      <c r="E133" s="224"/>
      <c r="F133" s="153"/>
      <c r="G133" s="225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6:G16"/>
    <mergeCell ref="B18:C18"/>
    <mergeCell ref="B20:C20"/>
    <mergeCell ref="B26:C26"/>
    <mergeCell ref="B27:C27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Levotyroxine sodium 2</vt:lpstr>
      <vt:lpstr>Uniformity</vt:lpstr>
      <vt:lpstr>SST</vt:lpstr>
      <vt:lpstr>Levotyroxine sodium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2017-02-03T07:02:52Z</cp:lastPrinted>
  <dcterms:created xsi:type="dcterms:W3CDTF">2005-07-05T10:19:27Z</dcterms:created>
  <dcterms:modified xsi:type="dcterms:W3CDTF">2017-04-28T11:43:48Z</dcterms:modified>
</cp:coreProperties>
</file>