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9915" activeTab="2"/>
  </bookViews>
  <sheets>
    <sheet name="SST" sheetId="1" r:id="rId1"/>
    <sheet name="levetiracetam" sheetId="2" r:id="rId2"/>
    <sheet name="levetiracetam 1" sheetId="3" r:id="rId3"/>
  </sheets>
  <definedNames>
    <definedName name="_xlnm.Print_Area" localSheetId="2">'levetiracetam 1'!$A$1:$H$81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3" l="1"/>
  <c r="B21" i="1"/>
  <c r="C77" i="3"/>
  <c r="H72" i="3"/>
  <c r="G72" i="3"/>
  <c r="G71" i="3"/>
  <c r="H71" i="3" s="1"/>
  <c r="G70" i="3"/>
  <c r="H70" i="3" s="1"/>
  <c r="G69" i="3"/>
  <c r="H69" i="3" s="1"/>
  <c r="B69" i="3"/>
  <c r="H68" i="3"/>
  <c r="G68" i="3"/>
  <c r="G67" i="3"/>
  <c r="H67" i="3" s="1"/>
  <c r="G66" i="3"/>
  <c r="H66" i="3" s="1"/>
  <c r="G65" i="3"/>
  <c r="H65" i="3" s="1"/>
  <c r="H64" i="3"/>
  <c r="G64" i="3"/>
  <c r="G63" i="3"/>
  <c r="H63" i="3" s="1"/>
  <c r="G62" i="3"/>
  <c r="H62" i="3" s="1"/>
  <c r="G61" i="3"/>
  <c r="H61" i="3" s="1"/>
  <c r="B58" i="3"/>
  <c r="D58" i="3"/>
  <c r="B70" i="3" s="1"/>
  <c r="E56" i="3"/>
  <c r="B55" i="3"/>
  <c r="B45" i="3"/>
  <c r="D48" i="3" s="1"/>
  <c r="D49" i="3" s="1"/>
  <c r="F42" i="3"/>
  <c r="D42" i="3"/>
  <c r="G41" i="3"/>
  <c r="E41" i="3"/>
  <c r="G40" i="3"/>
  <c r="E40" i="3"/>
  <c r="G39" i="3"/>
  <c r="E39" i="3"/>
  <c r="G38" i="3"/>
  <c r="E38" i="3"/>
  <c r="B34" i="3"/>
  <c r="F44" i="3" s="1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42" i="3" l="1"/>
  <c r="D52" i="3"/>
  <c r="F45" i="3"/>
  <c r="F46" i="3" s="1"/>
  <c r="H75" i="3"/>
  <c r="D50" i="3"/>
  <c r="D51" i="3" s="1"/>
  <c r="C37" i="2"/>
  <c r="C35" i="2"/>
  <c r="C39" i="2"/>
  <c r="H73" i="3"/>
  <c r="D44" i="3"/>
  <c r="D45" i="3" s="1"/>
  <c r="D46" i="3" s="1"/>
  <c r="E42" i="3"/>
  <c r="H74" i="3" l="1"/>
  <c r="G77" i="3"/>
</calcChain>
</file>

<file path=xl/sharedStrings.xml><?xml version="1.0" encoding="utf-8"?>
<sst xmlns="http://schemas.openxmlformats.org/spreadsheetml/2006/main" count="167" uniqueCount="115">
  <si>
    <t>HPLC System Suitability Report</t>
  </si>
  <si>
    <t>Analysis Data</t>
  </si>
  <si>
    <t>Assay</t>
  </si>
  <si>
    <t>Sample(s)</t>
  </si>
  <si>
    <t>Reference Substance:</t>
  </si>
  <si>
    <t>EPICITAM ORAL SOLUTION</t>
  </si>
  <si>
    <t>% age Purity:</t>
  </si>
  <si>
    <t>NDQD201607033</t>
  </si>
  <si>
    <t>Weight (mg):</t>
  </si>
  <si>
    <t xml:space="preserve">Levetiracetam </t>
  </si>
  <si>
    <t>Standard Conc (mg/mL):</t>
  </si>
  <si>
    <t>Each 1 mL contains levetiracetam 100 mg</t>
  </si>
  <si>
    <t>2016-07-21 14:36:56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</si>
  <si>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</si>
  <si>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</si>
  <si>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</si>
  <si>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</si>
  <si>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</si>
  <si>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</si>
  <si>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</si>
  <si>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</si>
  <si>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</si>
  <si>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</si>
  <si>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</si>
  <si>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</si>
  <si>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</si>
  <si>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</si>
  <si>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</si>
  <si>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</si>
  <si>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</si>
  <si>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</si>
  <si>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</si>
  <si>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</si>
  <si>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</si>
  <si>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</si>
  <si>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</si>
  <si>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</si>
  <si>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</si>
  <si>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</si>
  <si>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</si>
  <si>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</si>
  <si>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</si>
  <si>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</si>
  <si>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</si>
  <si>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</si>
  <si>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</si>
  <si>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</si>
  <si>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</si>
  <si>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</si>
  <si>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</si>
  <si>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</si>
  <si>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</si>
  <si>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</si>
  <si>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</si>
  <si>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</si>
  <si>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</si>
  <si>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</si>
  <si>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</si>
  <si>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</si>
  <si>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</si>
  <si>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</si>
  <si>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</si>
  <si>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</si>
  <si>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</si>
  <si>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</si>
  <si>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</si>
  <si>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</si>
  <si>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</si>
  <si>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</si>
  <si>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</si>
  <si>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</si>
  <si>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</si>
  <si>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</si>
  <si>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</si>
  <si>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</si>
  <si>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</si>
  <si>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</si>
  <si>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</si>
  <si>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</si>
  <si>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</si>
  <si>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</si>
  <si>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</si>
  <si>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</si>
  <si>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</si>
  <si>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</si>
  <si>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</si>
  <si>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</si>
  <si>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</si>
  <si>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</si>
  <si>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</si>
  <si>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</si>
  <si>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</si>
  <si>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</si>
  <si>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</si>
  <si>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</si>
  <si>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</si>
  <si>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</si>
  <si>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</si>
  <si>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</si>
  <si>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</si>
  <si>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</si>
  <si>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</si>
  <si>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</si>
  <si>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</si>
  <si>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</si>
  <si>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</si>
  <si>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</si>
  <si>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</si>
  <si>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</si>
  <si>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</si>
  <si>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</si>
  <si>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EPICITAM</t>
  </si>
  <si>
    <t>LEVETIRACETAM</t>
  </si>
  <si>
    <t>100MG/ML</t>
  </si>
  <si>
    <t>L41-1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</si>
</sst>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9" workbookViewId="0">
      <selection activeCell="A15" sqref="A15:E7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98.61</v>
      </c>
      <c r="C19" s="10"/>
      <c r="D19" s="10"/>
      <c r="E19" s="10"/>
    </row>
    <row r="20" spans="1:6" ht="16.5" customHeight="1" x14ac:dyDescent="0.3">
      <c r="A20" s="7" t="s">
        <v>8</v>
      </c>
      <c r="B20" s="4">
        <v>19.16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</f>
        <v>0.95799999999999996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37721235</v>
      </c>
      <c r="C24" s="18">
        <v>4363.7</v>
      </c>
      <c r="D24" s="19">
        <v>1.4</v>
      </c>
      <c r="E24" s="20">
        <v>3</v>
      </c>
    </row>
    <row r="25" spans="1:6" ht="16.5" customHeight="1" x14ac:dyDescent="0.3">
      <c r="A25" s="17">
        <v>2</v>
      </c>
      <c r="B25" s="18">
        <v>37740623</v>
      </c>
      <c r="C25" s="18">
        <v>4395.8</v>
      </c>
      <c r="D25" s="19">
        <v>1.4</v>
      </c>
      <c r="E25" s="19">
        <v>3</v>
      </c>
    </row>
    <row r="26" spans="1:6" ht="16.5" customHeight="1" x14ac:dyDescent="0.3">
      <c r="A26" s="17">
        <v>3</v>
      </c>
      <c r="B26" s="18">
        <v>37611826</v>
      </c>
      <c r="C26" s="18">
        <v>4148.6000000000004</v>
      </c>
      <c r="D26" s="19">
        <v>1.4</v>
      </c>
      <c r="E26" s="19">
        <v>3</v>
      </c>
    </row>
    <row r="27" spans="1:6" ht="16.5" customHeight="1" x14ac:dyDescent="0.3">
      <c r="A27" s="17">
        <v>4</v>
      </c>
      <c r="B27" s="18">
        <v>37742473</v>
      </c>
      <c r="C27" s="18">
        <v>4255</v>
      </c>
      <c r="D27" s="19">
        <v>1.4</v>
      </c>
      <c r="E27" s="19">
        <v>3</v>
      </c>
    </row>
    <row r="28" spans="1:6" ht="16.5" customHeight="1" x14ac:dyDescent="0.3">
      <c r="A28" s="17">
        <v>5</v>
      </c>
      <c r="B28" s="18">
        <v>37694770</v>
      </c>
      <c r="C28" s="18">
        <v>4229.5</v>
      </c>
      <c r="D28" s="19">
        <v>1.5</v>
      </c>
      <c r="E28" s="19">
        <v>3</v>
      </c>
    </row>
    <row r="29" spans="1:6" ht="16.5" customHeight="1" x14ac:dyDescent="0.3">
      <c r="A29" s="17">
        <v>6</v>
      </c>
      <c r="B29" s="21">
        <v>37533864</v>
      </c>
      <c r="C29" s="21">
        <v>4261.3999999999996</v>
      </c>
      <c r="D29" s="22">
        <v>1.5</v>
      </c>
      <c r="E29" s="22">
        <v>3</v>
      </c>
    </row>
    <row r="30" spans="1:6" ht="16.5" customHeight="1" x14ac:dyDescent="0.3">
      <c r="A30" s="23" t="s">
        <v>18</v>
      </c>
      <c r="B30" s="24">
        <f>AVERAGE(B24:B29)</f>
        <v>37674131.833333336</v>
      </c>
      <c r="C30" s="25">
        <f>AVERAGE(C24:C29)</f>
        <v>4275.666666666667</v>
      </c>
      <c r="D30" s="26">
        <f>AVERAGE(D24:D29)</f>
        <v>1.4333333333333333</v>
      </c>
      <c r="E30" s="26">
        <f>AVERAGE(E24:E29)</f>
        <v>3</v>
      </c>
    </row>
    <row r="31" spans="1:6" ht="16.5" customHeight="1" x14ac:dyDescent="0.3">
      <c r="A31" s="27" t="s">
        <v>19</v>
      </c>
      <c r="B31" s="28">
        <f>(STDEV(B24:B29)/B30)</f>
        <v>2.230067289719086E-3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7" t="s">
        <v>26</v>
      </c>
      <c r="C59" s="23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4" zoomScale="60" workbookViewId="0">
      <selection activeCell="D31" sqref="D31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3" t="s">
        <v>31</v>
      </c>
      <c r="B1" s="243"/>
      <c r="C1" s="243"/>
      <c r="D1" s="243"/>
      <c r="E1" s="243"/>
      <c r="F1" s="243"/>
      <c r="G1" s="105"/>
    </row>
    <row r="2" spans="1:7" ht="12.75" customHeight="1" x14ac:dyDescent="0.3">
      <c r="A2" s="243"/>
      <c r="B2" s="243"/>
      <c r="C2" s="243"/>
      <c r="D2" s="243"/>
      <c r="E2" s="243"/>
      <c r="F2" s="243"/>
      <c r="G2" s="105"/>
    </row>
    <row r="3" spans="1:7" ht="12.75" customHeight="1" x14ac:dyDescent="0.3">
      <c r="A3" s="243"/>
      <c r="B3" s="243"/>
      <c r="C3" s="243"/>
      <c r="D3" s="243"/>
      <c r="E3" s="243"/>
      <c r="F3" s="243"/>
      <c r="G3" s="105"/>
    </row>
    <row r="4" spans="1:7" ht="12.75" customHeight="1" x14ac:dyDescent="0.3">
      <c r="A4" s="243"/>
      <c r="B4" s="243"/>
      <c r="C4" s="243"/>
      <c r="D4" s="243"/>
      <c r="E4" s="243"/>
      <c r="F4" s="243"/>
      <c r="G4" s="105"/>
    </row>
    <row r="5" spans="1:7" ht="12.75" customHeight="1" x14ac:dyDescent="0.3">
      <c r="A5" s="243"/>
      <c r="B5" s="243"/>
      <c r="C5" s="243"/>
      <c r="D5" s="243"/>
      <c r="E5" s="243"/>
      <c r="F5" s="243"/>
      <c r="G5" s="105"/>
    </row>
    <row r="6" spans="1:7" ht="12.75" customHeight="1" x14ac:dyDescent="0.3">
      <c r="A6" s="243"/>
      <c r="B6" s="243"/>
      <c r="C6" s="243"/>
      <c r="D6" s="243"/>
      <c r="E6" s="243"/>
      <c r="F6" s="243"/>
      <c r="G6" s="105"/>
    </row>
    <row r="7" spans="1:7" ht="12.75" customHeight="1" x14ac:dyDescent="0.3">
      <c r="A7" s="243"/>
      <c r="B7" s="243"/>
      <c r="C7" s="243"/>
      <c r="D7" s="243"/>
      <c r="E7" s="243"/>
      <c r="F7" s="243"/>
      <c r="G7" s="105"/>
    </row>
    <row r="8" spans="1:7" ht="15" customHeight="1" x14ac:dyDescent="0.3">
      <c r="A8" s="242" t="s">
        <v>32</v>
      </c>
      <c r="B8" s="242"/>
      <c r="C8" s="242"/>
      <c r="D8" s="242"/>
      <c r="E8" s="242"/>
      <c r="F8" s="242"/>
      <c r="G8" s="106"/>
    </row>
    <row r="9" spans="1:7" ht="12.75" customHeight="1" x14ac:dyDescent="0.3">
      <c r="A9" s="242"/>
      <c r="B9" s="242"/>
      <c r="C9" s="242"/>
      <c r="D9" s="242"/>
      <c r="E9" s="242"/>
      <c r="F9" s="242"/>
      <c r="G9" s="106"/>
    </row>
    <row r="10" spans="1:7" ht="12.75" customHeight="1" x14ac:dyDescent="0.3">
      <c r="A10" s="242"/>
      <c r="B10" s="242"/>
      <c r="C10" s="242"/>
      <c r="D10" s="242"/>
      <c r="E10" s="242"/>
      <c r="F10" s="242"/>
      <c r="G10" s="106"/>
    </row>
    <row r="11" spans="1:7" ht="12.75" customHeight="1" x14ac:dyDescent="0.3">
      <c r="A11" s="242"/>
      <c r="B11" s="242"/>
      <c r="C11" s="242"/>
      <c r="D11" s="242"/>
      <c r="E11" s="242"/>
      <c r="F11" s="242"/>
      <c r="G11" s="106"/>
    </row>
    <row r="12" spans="1:7" ht="12.75" customHeight="1" x14ac:dyDescent="0.3">
      <c r="A12" s="242"/>
      <c r="B12" s="242"/>
      <c r="C12" s="242"/>
      <c r="D12" s="242"/>
      <c r="E12" s="242"/>
      <c r="F12" s="242"/>
      <c r="G12" s="106"/>
    </row>
    <row r="13" spans="1:7" ht="12.75" customHeight="1" x14ac:dyDescent="0.3">
      <c r="A13" s="242"/>
      <c r="B13" s="242"/>
      <c r="C13" s="242"/>
      <c r="D13" s="242"/>
      <c r="E13" s="242"/>
      <c r="F13" s="242"/>
      <c r="G13" s="106"/>
    </row>
    <row r="14" spans="1:7" ht="12.75" customHeight="1" x14ac:dyDescent="0.3">
      <c r="A14" s="242"/>
      <c r="B14" s="242"/>
      <c r="C14" s="242"/>
      <c r="D14" s="242"/>
      <c r="E14" s="242"/>
      <c r="F14" s="242"/>
      <c r="G14" s="106"/>
    </row>
    <row r="15" spans="1:7" ht="13.5" customHeight="1" x14ac:dyDescent="0.3"/>
    <row r="16" spans="1:7" ht="19.5" customHeight="1" x14ac:dyDescent="0.3">
      <c r="A16" s="238" t="s">
        <v>33</v>
      </c>
      <c r="B16" s="239"/>
      <c r="C16" s="239"/>
      <c r="D16" s="239"/>
      <c r="E16" s="239"/>
      <c r="F16" s="240"/>
    </row>
    <row r="17" spans="1:13" ht="18.75" customHeight="1" x14ac:dyDescent="0.3">
      <c r="A17" s="241" t="s">
        <v>34</v>
      </c>
      <c r="B17" s="241"/>
      <c r="C17" s="241"/>
      <c r="D17" s="241"/>
      <c r="E17" s="241"/>
      <c r="F17" s="241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9.9876199999999997</v>
      </c>
      <c r="C29" s="60">
        <v>15.79036</v>
      </c>
      <c r="D29" s="60">
        <v>16.775130000000001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15.815569999999999</v>
      </c>
      <c r="D30" s="60">
        <v>16.751359999999998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15.81874</v>
      </c>
      <c r="D31" s="63">
        <v>16.796500000000002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9.9876199999999997</v>
      </c>
      <c r="C33" s="66">
        <f>AVERAGE(C29:C32)</f>
        <v>15.808223333333332</v>
      </c>
      <c r="D33" s="66">
        <f>AVERAGE(D29:D32)</f>
        <v>16.774329999999999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5.8206033333333327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6.7867099999999994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1.1659805025939465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55" zoomScaleNormal="75" workbookViewId="0">
      <selection sqref="A1:I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44" t="s">
        <v>31</v>
      </c>
      <c r="B1" s="244"/>
      <c r="C1" s="244"/>
      <c r="D1" s="244"/>
      <c r="E1" s="244"/>
      <c r="F1" s="244"/>
      <c r="G1" s="244"/>
      <c r="H1" s="244"/>
    </row>
    <row r="2" spans="1:8" x14ac:dyDescent="0.25">
      <c r="A2" s="244"/>
      <c r="B2" s="244"/>
      <c r="C2" s="244"/>
      <c r="D2" s="244"/>
      <c r="E2" s="244"/>
      <c r="F2" s="244"/>
      <c r="G2" s="244"/>
      <c r="H2" s="244"/>
    </row>
    <row r="3" spans="1:8" x14ac:dyDescent="0.25">
      <c r="A3" s="244"/>
      <c r="B3" s="244"/>
      <c r="C3" s="244"/>
      <c r="D3" s="244"/>
      <c r="E3" s="244"/>
      <c r="F3" s="244"/>
      <c r="G3" s="244"/>
      <c r="H3" s="244"/>
    </row>
    <row r="4" spans="1:8" x14ac:dyDescent="0.25">
      <c r="A4" s="244"/>
      <c r="B4" s="244"/>
      <c r="C4" s="244"/>
      <c r="D4" s="244"/>
      <c r="E4" s="244"/>
      <c r="F4" s="244"/>
      <c r="G4" s="244"/>
      <c r="H4" s="244"/>
    </row>
    <row r="5" spans="1:8" x14ac:dyDescent="0.25">
      <c r="A5" s="244"/>
      <c r="B5" s="244"/>
      <c r="C5" s="244"/>
      <c r="D5" s="244"/>
      <c r="E5" s="244"/>
      <c r="F5" s="244"/>
      <c r="G5" s="244"/>
      <c r="H5" s="244"/>
    </row>
    <row r="6" spans="1:8" x14ac:dyDescent="0.25">
      <c r="A6" s="244"/>
      <c r="B6" s="244"/>
      <c r="C6" s="244"/>
      <c r="D6" s="244"/>
      <c r="E6" s="244"/>
      <c r="F6" s="244"/>
      <c r="G6" s="244"/>
      <c r="H6" s="244"/>
    </row>
    <row r="7" spans="1:8" x14ac:dyDescent="0.25">
      <c r="A7" s="244"/>
      <c r="B7" s="244"/>
      <c r="C7" s="244"/>
      <c r="D7" s="244"/>
      <c r="E7" s="244"/>
      <c r="F7" s="244"/>
      <c r="G7" s="244"/>
      <c r="H7" s="244"/>
    </row>
    <row r="8" spans="1:8" x14ac:dyDescent="0.25">
      <c r="A8" s="245" t="s">
        <v>32</v>
      </c>
      <c r="B8" s="245"/>
      <c r="C8" s="245"/>
      <c r="D8" s="245"/>
      <c r="E8" s="245"/>
      <c r="F8" s="245"/>
      <c r="G8" s="245"/>
      <c r="H8" s="245"/>
    </row>
    <row r="9" spans="1:8" x14ac:dyDescent="0.25">
      <c r="A9" s="245"/>
      <c r="B9" s="245"/>
      <c r="C9" s="245"/>
      <c r="D9" s="245"/>
      <c r="E9" s="245"/>
      <c r="F9" s="245"/>
      <c r="G9" s="245"/>
      <c r="H9" s="245"/>
    </row>
    <row r="10" spans="1:8" x14ac:dyDescent="0.25">
      <c r="A10" s="245"/>
      <c r="B10" s="245"/>
      <c r="C10" s="245"/>
      <c r="D10" s="245"/>
      <c r="E10" s="245"/>
      <c r="F10" s="245"/>
      <c r="G10" s="245"/>
      <c r="H10" s="245"/>
    </row>
    <row r="11" spans="1:8" x14ac:dyDescent="0.25">
      <c r="A11" s="245"/>
      <c r="B11" s="245"/>
      <c r="C11" s="245"/>
      <c r="D11" s="245"/>
      <c r="E11" s="245"/>
      <c r="F11" s="245"/>
      <c r="G11" s="245"/>
      <c r="H11" s="245"/>
    </row>
    <row r="12" spans="1:8" x14ac:dyDescent="0.25">
      <c r="A12" s="245"/>
      <c r="B12" s="245"/>
      <c r="C12" s="245"/>
      <c r="D12" s="245"/>
      <c r="E12" s="245"/>
      <c r="F12" s="245"/>
      <c r="G12" s="245"/>
      <c r="H12" s="245"/>
    </row>
    <row r="13" spans="1:8" x14ac:dyDescent="0.25">
      <c r="A13" s="245"/>
      <c r="B13" s="245"/>
      <c r="C13" s="245"/>
      <c r="D13" s="245"/>
      <c r="E13" s="245"/>
      <c r="F13" s="245"/>
      <c r="G13" s="245"/>
      <c r="H13" s="245"/>
    </row>
    <row r="14" spans="1:8" x14ac:dyDescent="0.25">
      <c r="A14" s="245"/>
      <c r="B14" s="245"/>
      <c r="C14" s="245"/>
      <c r="D14" s="245"/>
      <c r="E14" s="245"/>
      <c r="F14" s="245"/>
      <c r="G14" s="245"/>
      <c r="H14" s="245"/>
    </row>
    <row r="15" spans="1:8" ht="19.5" customHeight="1" x14ac:dyDescent="0.25"/>
    <row r="16" spans="1:8" ht="19.5" customHeight="1" x14ac:dyDescent="0.3">
      <c r="A16" s="238" t="s">
        <v>33</v>
      </c>
      <c r="B16" s="239"/>
      <c r="C16" s="239"/>
      <c r="D16" s="239"/>
      <c r="E16" s="239"/>
      <c r="F16" s="239"/>
      <c r="G16" s="239"/>
      <c r="H16" s="240"/>
    </row>
    <row r="17" spans="1:14" ht="20.25" customHeight="1" x14ac:dyDescent="0.25">
      <c r="A17" s="246" t="s">
        <v>46</v>
      </c>
      <c r="B17" s="246"/>
      <c r="C17" s="246"/>
      <c r="D17" s="246"/>
      <c r="E17" s="246"/>
      <c r="F17" s="246"/>
      <c r="G17" s="246"/>
      <c r="H17" s="246"/>
    </row>
    <row r="18" spans="1:14" ht="26.25" customHeight="1" x14ac:dyDescent="0.4">
      <c r="A18" s="111" t="s">
        <v>35</v>
      </c>
      <c r="B18" s="247" t="s">
        <v>111</v>
      </c>
      <c r="C18" s="247"/>
    </row>
    <row r="19" spans="1:14" ht="26.25" customHeight="1" x14ac:dyDescent="0.4">
      <c r="A19" s="111" t="s">
        <v>36</v>
      </c>
      <c r="B19" s="212" t="s">
        <v>7</v>
      </c>
      <c r="C19" s="235">
        <v>25</v>
      </c>
    </row>
    <row r="20" spans="1:14" ht="26.25" customHeight="1" x14ac:dyDescent="0.4">
      <c r="A20" s="111" t="s">
        <v>37</v>
      </c>
      <c r="B20" s="212" t="s">
        <v>112</v>
      </c>
      <c r="C20" s="213"/>
    </row>
    <row r="21" spans="1:14" ht="26.25" customHeight="1" x14ac:dyDescent="0.4">
      <c r="A21" s="111" t="s">
        <v>38</v>
      </c>
      <c r="B21" s="248" t="s">
        <v>113</v>
      </c>
      <c r="C21" s="248"/>
      <c r="D21" s="248"/>
      <c r="E21" s="248"/>
      <c r="F21" s="248"/>
      <c r="G21" s="248"/>
      <c r="H21" s="248"/>
      <c r="I21" s="248"/>
    </row>
    <row r="22" spans="1:14" ht="26.25" customHeight="1" x14ac:dyDescent="0.4">
      <c r="A22" s="111" t="s">
        <v>39</v>
      </c>
      <c r="B22" s="214">
        <v>42590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4">
      <c r="A23" s="111" t="s">
        <v>40</v>
      </c>
      <c r="B23" s="214">
        <v>42591</v>
      </c>
      <c r="C23" s="213"/>
      <c r="D23" s="213"/>
      <c r="E23" s="213"/>
      <c r="F23" s="213"/>
      <c r="G23" s="213"/>
      <c r="H23" s="213"/>
      <c r="I23" s="213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247" t="s">
        <v>112</v>
      </c>
      <c r="C26" s="247"/>
    </row>
    <row r="27" spans="1:14" ht="26.25" customHeight="1" x14ac:dyDescent="0.4">
      <c r="A27" s="116" t="s">
        <v>47</v>
      </c>
      <c r="B27" s="248" t="s">
        <v>114</v>
      </c>
      <c r="C27" s="248"/>
    </row>
    <row r="28" spans="1:14" ht="27" customHeight="1" x14ac:dyDescent="0.4">
      <c r="A28" s="116" t="s">
        <v>6</v>
      </c>
      <c r="B28" s="211">
        <v>98.61</v>
      </c>
    </row>
    <row r="29" spans="1:14" s="9" customFormat="1" ht="27" customHeight="1" x14ac:dyDescent="0.4">
      <c r="A29" s="116" t="s">
        <v>48</v>
      </c>
      <c r="B29" s="210">
        <v>0</v>
      </c>
      <c r="C29" s="258" t="s">
        <v>49</v>
      </c>
      <c r="D29" s="259"/>
      <c r="E29" s="259"/>
      <c r="F29" s="259"/>
      <c r="G29" s="259"/>
      <c r="H29" s="260"/>
      <c r="I29" s="118"/>
      <c r="J29" s="118"/>
      <c r="K29" s="118"/>
      <c r="L29" s="118"/>
    </row>
    <row r="30" spans="1:14" s="9" customFormat="1" ht="19.5" customHeight="1" x14ac:dyDescent="0.3">
      <c r="A30" s="116" t="s">
        <v>50</v>
      </c>
      <c r="B30" s="115">
        <f>B28-B29</f>
        <v>98.61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51</v>
      </c>
      <c r="B31" s="231">
        <v>1</v>
      </c>
      <c r="C31" s="261" t="s">
        <v>52</v>
      </c>
      <c r="D31" s="262"/>
      <c r="E31" s="262"/>
      <c r="F31" s="262"/>
      <c r="G31" s="262"/>
      <c r="H31" s="263"/>
      <c r="I31" s="118"/>
      <c r="J31" s="118"/>
      <c r="K31" s="118"/>
      <c r="L31" s="118"/>
    </row>
    <row r="32" spans="1:14" s="9" customFormat="1" ht="27" customHeight="1" x14ac:dyDescent="0.4">
      <c r="A32" s="116" t="s">
        <v>53</v>
      </c>
      <c r="B32" s="231">
        <v>1</v>
      </c>
      <c r="C32" s="261" t="s">
        <v>54</v>
      </c>
      <c r="D32" s="262"/>
      <c r="E32" s="262"/>
      <c r="F32" s="262"/>
      <c r="G32" s="262"/>
      <c r="H32" s="263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55</v>
      </c>
      <c r="B34" s="125">
        <f>B31/B32</f>
        <v>1</v>
      </c>
      <c r="C34" s="110" t="s">
        <v>56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57</v>
      </c>
      <c r="B36" s="215">
        <v>20</v>
      </c>
      <c r="C36" s="110"/>
      <c r="D36" s="250" t="s">
        <v>58</v>
      </c>
      <c r="E36" s="251"/>
      <c r="F36" s="172" t="s">
        <v>59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60</v>
      </c>
      <c r="B37" s="216">
        <v>1</v>
      </c>
      <c r="C37" s="129" t="s">
        <v>61</v>
      </c>
      <c r="D37" s="130" t="s">
        <v>62</v>
      </c>
      <c r="E37" s="162" t="s">
        <v>63</v>
      </c>
      <c r="F37" s="130" t="s">
        <v>62</v>
      </c>
      <c r="G37" s="131" t="s">
        <v>63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64</v>
      </c>
      <c r="B38" s="216">
        <v>1</v>
      </c>
      <c r="C38" s="132">
        <v>1</v>
      </c>
      <c r="D38" s="217">
        <v>37721235</v>
      </c>
      <c r="E38" s="176">
        <f>IF(ISBLANK(D38),"-",$D$48/$D$45*D38)</f>
        <v>39930011.502261393</v>
      </c>
      <c r="F38" s="217">
        <v>48783131</v>
      </c>
      <c r="G38" s="168">
        <f>IF(ISBLANK(F38),"-",$D$48/$F$45*F38)</f>
        <v>39960238.101206124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65</v>
      </c>
      <c r="B39" s="216">
        <v>1</v>
      </c>
      <c r="C39" s="128">
        <v>2</v>
      </c>
      <c r="D39" s="218">
        <v>37740623</v>
      </c>
      <c r="E39" s="177">
        <f>IF(ISBLANK(D39),"-",$D$48/$D$45*D39)</f>
        <v>39950534.77152884</v>
      </c>
      <c r="F39" s="218">
        <v>48667971</v>
      </c>
      <c r="G39" s="169">
        <f>IF(ISBLANK(F39),"-",$D$48/$F$45*F39)</f>
        <v>39865905.881740034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66</v>
      </c>
      <c r="B40" s="216">
        <v>1</v>
      </c>
      <c r="C40" s="128">
        <v>3</v>
      </c>
      <c r="D40" s="218">
        <v>37716173</v>
      </c>
      <c r="E40" s="177">
        <f>IF(ISBLANK(D40),"-",$D$48/$D$45*D40)</f>
        <v>39924653.095564887</v>
      </c>
      <c r="F40" s="218">
        <v>48710175</v>
      </c>
      <c r="G40" s="169">
        <f>IF(ISBLANK(F40),"-",$D$48/$F$45*F40)</f>
        <v>39900476.887213692</v>
      </c>
      <c r="L40" s="122"/>
      <c r="M40" s="122"/>
      <c r="N40" s="133"/>
    </row>
    <row r="41" spans="1:14" ht="26.25" customHeight="1" x14ac:dyDescent="0.4">
      <c r="A41" s="127" t="s">
        <v>67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68</v>
      </c>
      <c r="B42" s="216">
        <v>1</v>
      </c>
      <c r="C42" s="135" t="s">
        <v>69</v>
      </c>
      <c r="D42" s="196">
        <f>AVERAGE(D38:D41)</f>
        <v>37726010.333333336</v>
      </c>
      <c r="E42" s="158">
        <f>AVERAGE(E38:E41)</f>
        <v>39935066.456451707</v>
      </c>
      <c r="F42" s="136">
        <f>AVERAGE(F38:F41)</f>
        <v>48720425.666666664</v>
      </c>
      <c r="G42" s="137">
        <f>AVERAGE(G38:G41)</f>
        <v>39908873.623386614</v>
      </c>
    </row>
    <row r="43" spans="1:14" ht="26.25" customHeight="1" x14ac:dyDescent="0.4">
      <c r="A43" s="127" t="s">
        <v>70</v>
      </c>
      <c r="B43" s="211">
        <v>1</v>
      </c>
      <c r="C43" s="197" t="s">
        <v>71</v>
      </c>
      <c r="D43" s="221">
        <v>19.16</v>
      </c>
      <c r="E43" s="133"/>
      <c r="F43" s="220">
        <v>24.76</v>
      </c>
      <c r="G43" s="174"/>
    </row>
    <row r="44" spans="1:14" ht="26.25" customHeight="1" x14ac:dyDescent="0.4">
      <c r="A44" s="127" t="s">
        <v>72</v>
      </c>
      <c r="B44" s="211">
        <v>1</v>
      </c>
      <c r="C44" s="198" t="s">
        <v>73</v>
      </c>
      <c r="D44" s="199">
        <f>D43*$B$34</f>
        <v>19.16</v>
      </c>
      <c r="E44" s="139"/>
      <c r="F44" s="138">
        <f>F43*$B$34</f>
        <v>24.76</v>
      </c>
      <c r="G44" s="141"/>
    </row>
    <row r="45" spans="1:14" ht="19.5" customHeight="1" x14ac:dyDescent="0.3">
      <c r="A45" s="127" t="s">
        <v>74</v>
      </c>
      <c r="B45" s="195">
        <f>(B44/B43)*(B42/B41)*(B40/B39)*(B38/B37)*B36</f>
        <v>20</v>
      </c>
      <c r="C45" s="198" t="s">
        <v>75</v>
      </c>
      <c r="D45" s="200">
        <f>D44*$B$30/100</f>
        <v>18.893675999999999</v>
      </c>
      <c r="E45" s="141"/>
      <c r="F45" s="140">
        <f>F44*$B$30/100</f>
        <v>24.415835999999999</v>
      </c>
      <c r="G45" s="141"/>
    </row>
    <row r="46" spans="1:14" ht="19.5" customHeight="1" x14ac:dyDescent="0.3">
      <c r="A46" s="252" t="s">
        <v>76</v>
      </c>
      <c r="B46" s="256"/>
      <c r="C46" s="198" t="s">
        <v>77</v>
      </c>
      <c r="D46" s="199">
        <f>D45/$B$45</f>
        <v>0.94468379999999996</v>
      </c>
      <c r="E46" s="141"/>
      <c r="F46" s="142">
        <f>F45/$B$45</f>
        <v>1.2207918</v>
      </c>
      <c r="G46" s="141"/>
    </row>
    <row r="47" spans="1:14" ht="27" customHeight="1" x14ac:dyDescent="0.4">
      <c r="A47" s="254"/>
      <c r="B47" s="257"/>
      <c r="C47" s="198" t="s">
        <v>78</v>
      </c>
      <c r="D47" s="222">
        <v>1</v>
      </c>
      <c r="E47" s="174"/>
      <c r="F47" s="174"/>
      <c r="G47" s="174"/>
    </row>
    <row r="48" spans="1:14" ht="18.75" x14ac:dyDescent="0.3">
      <c r="C48" s="198" t="s">
        <v>79</v>
      </c>
      <c r="D48" s="200">
        <f>D47*$B$45</f>
        <v>20</v>
      </c>
      <c r="E48" s="141"/>
      <c r="F48" s="141"/>
      <c r="G48" s="141"/>
    </row>
    <row r="49" spans="1:12" ht="19.5" customHeight="1" x14ac:dyDescent="0.3">
      <c r="C49" s="201" t="s">
        <v>80</v>
      </c>
      <c r="D49" s="202">
        <f>D48/B34</f>
        <v>20</v>
      </c>
      <c r="E49" s="160"/>
      <c r="F49" s="160"/>
      <c r="G49" s="160"/>
    </row>
    <row r="50" spans="1:12" ht="18.75" x14ac:dyDescent="0.3">
      <c r="C50" s="203" t="s">
        <v>81</v>
      </c>
      <c r="D50" s="204">
        <f>AVERAGE(E38:E41,G38:G41)</f>
        <v>39921970.039919168</v>
      </c>
      <c r="E50" s="159"/>
      <c r="F50" s="159"/>
      <c r="G50" s="159"/>
    </row>
    <row r="51" spans="1:12" ht="18.75" x14ac:dyDescent="0.3">
      <c r="C51" s="143" t="s">
        <v>82</v>
      </c>
      <c r="D51" s="146">
        <f>STDEV(E38:E41,G38:G41)/D50</f>
        <v>8.6463205471799267E-4</v>
      </c>
      <c r="E51" s="139"/>
      <c r="F51" s="139"/>
      <c r="G51" s="139"/>
    </row>
    <row r="52" spans="1:12" ht="19.5" customHeight="1" x14ac:dyDescent="0.3">
      <c r="C52" s="144" t="s">
        <v>20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83</v>
      </c>
    </row>
    <row r="55" spans="1:12" ht="18.75" x14ac:dyDescent="0.3">
      <c r="A55" s="110" t="s">
        <v>84</v>
      </c>
      <c r="B55" s="112" t="str">
        <f>B21</f>
        <v>100MG/ML</v>
      </c>
    </row>
    <row r="56" spans="1:12" ht="26.25" customHeight="1" x14ac:dyDescent="0.4">
      <c r="A56" s="206" t="s">
        <v>85</v>
      </c>
      <c r="B56" s="223">
        <v>1</v>
      </c>
      <c r="C56" s="187" t="s">
        <v>86</v>
      </c>
      <c r="D56" s="224">
        <v>100</v>
      </c>
      <c r="E56" s="187" t="str">
        <f>B20</f>
        <v>LEVETIRACETAM</v>
      </c>
    </row>
    <row r="57" spans="1:12" ht="18.75" x14ac:dyDescent="0.3">
      <c r="A57" s="112" t="s">
        <v>87</v>
      </c>
      <c r="B57" s="234">
        <f>levetiracetam!C39</f>
        <v>1.1659805025939465</v>
      </c>
    </row>
    <row r="58" spans="1:12" s="75" customFormat="1" ht="18.75" x14ac:dyDescent="0.3">
      <c r="A58" s="185" t="s">
        <v>88</v>
      </c>
      <c r="B58" s="186">
        <f>B56</f>
        <v>1</v>
      </c>
      <c r="C58" s="187" t="s">
        <v>89</v>
      </c>
      <c r="D58" s="207">
        <f>B57*B56</f>
        <v>1.1659805025939465</v>
      </c>
    </row>
    <row r="59" spans="1:12" ht="19.5" customHeight="1" x14ac:dyDescent="0.25"/>
    <row r="60" spans="1:12" s="9" customFormat="1" ht="27" customHeight="1" x14ac:dyDescent="0.4">
      <c r="A60" s="126" t="s">
        <v>90</v>
      </c>
      <c r="B60" s="215">
        <v>100</v>
      </c>
      <c r="C60" s="110"/>
      <c r="D60" s="150" t="s">
        <v>91</v>
      </c>
      <c r="E60" s="149" t="s">
        <v>92</v>
      </c>
      <c r="F60" s="149" t="s">
        <v>62</v>
      </c>
      <c r="G60" s="149" t="s">
        <v>93</v>
      </c>
      <c r="H60" s="129" t="s">
        <v>94</v>
      </c>
      <c r="L60" s="118"/>
    </row>
    <row r="61" spans="1:12" s="9" customFormat="1" ht="24" customHeight="1" x14ac:dyDescent="0.4">
      <c r="A61" s="127" t="s">
        <v>95</v>
      </c>
      <c r="B61" s="216">
        <v>2</v>
      </c>
      <c r="C61" s="267" t="s">
        <v>96</v>
      </c>
      <c r="D61" s="264">
        <v>6.1154599999999997</v>
      </c>
      <c r="E61" s="180">
        <v>1</v>
      </c>
      <c r="F61" s="225">
        <v>42748157</v>
      </c>
      <c r="G61" s="191">
        <f>IF(ISBLANK(F61),"-",(F61/$D$50*$D$47*$B$69)*$D$58/$D$61)</f>
        <v>102.07927903694764</v>
      </c>
      <c r="H61" s="188">
        <f t="shared" ref="H61:H72" si="0">IF(ISBLANK(F61),"-",G61/$D$56)</f>
        <v>1.0207927903694765</v>
      </c>
      <c r="L61" s="118"/>
    </row>
    <row r="62" spans="1:12" s="9" customFormat="1" ht="26.25" customHeight="1" x14ac:dyDescent="0.4">
      <c r="A62" s="127" t="s">
        <v>97</v>
      </c>
      <c r="B62" s="216">
        <v>10</v>
      </c>
      <c r="C62" s="268"/>
      <c r="D62" s="265"/>
      <c r="E62" s="181">
        <v>2</v>
      </c>
      <c r="F62" s="218">
        <v>42727677</v>
      </c>
      <c r="G62" s="192">
        <f>IF(ISBLANK(F62),"-",(F62/$D$50*$D$47*$B$69)*$D$58/$D$61)</f>
        <v>102.03037438745186</v>
      </c>
      <c r="H62" s="189">
        <f t="shared" si="0"/>
        <v>1.0203037438745186</v>
      </c>
      <c r="L62" s="118"/>
    </row>
    <row r="63" spans="1:12" s="9" customFormat="1" ht="24.75" customHeight="1" x14ac:dyDescent="0.4">
      <c r="A63" s="127" t="s">
        <v>98</v>
      </c>
      <c r="B63" s="216">
        <v>1</v>
      </c>
      <c r="C63" s="268"/>
      <c r="D63" s="265"/>
      <c r="E63" s="181">
        <v>3</v>
      </c>
      <c r="F63" s="218">
        <v>42710054</v>
      </c>
      <c r="G63" s="192">
        <f>IF(ISBLANK(F63),"-",(F63/$D$50*$D$47*$B$69)*$D$58/$D$61)</f>
        <v>101.98829203207761</v>
      </c>
      <c r="H63" s="189">
        <f t="shared" si="0"/>
        <v>1.019882920320776</v>
      </c>
      <c r="L63" s="118"/>
    </row>
    <row r="64" spans="1:12" ht="27" customHeight="1" x14ac:dyDescent="0.4">
      <c r="A64" s="127" t="s">
        <v>99</v>
      </c>
      <c r="B64" s="216">
        <v>1</v>
      </c>
      <c r="C64" s="269"/>
      <c r="D64" s="266"/>
      <c r="E64" s="182">
        <v>4</v>
      </c>
      <c r="F64" s="226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100</v>
      </c>
      <c r="B65" s="216">
        <v>1</v>
      </c>
      <c r="C65" s="267" t="s">
        <v>101</v>
      </c>
      <c r="D65" s="264">
        <v>6.8178000000000001</v>
      </c>
      <c r="E65" s="151">
        <v>1</v>
      </c>
      <c r="F65" s="218">
        <v>47531419</v>
      </c>
      <c r="G65" s="191">
        <f>IF(ISBLANK(F65),"-",(F65/$D$50*$D$47*$B$69)*$D$58/$D$65)</f>
        <v>101.80892482997081</v>
      </c>
      <c r="H65" s="188">
        <f t="shared" si="0"/>
        <v>1.0180892482997081</v>
      </c>
    </row>
    <row r="66" spans="1:11" ht="23.25" customHeight="1" x14ac:dyDescent="0.4">
      <c r="A66" s="127" t="s">
        <v>102</v>
      </c>
      <c r="B66" s="216">
        <v>1</v>
      </c>
      <c r="C66" s="268"/>
      <c r="D66" s="265"/>
      <c r="E66" s="152">
        <v>2</v>
      </c>
      <c r="F66" s="218">
        <v>47565330</v>
      </c>
      <c r="G66" s="192">
        <f>IF(ISBLANK(F66),"-",(F66/$D$50*$D$47*$B$69)*$D$58/$D$65)</f>
        <v>101.88155978433456</v>
      </c>
      <c r="H66" s="189">
        <f t="shared" si="0"/>
        <v>1.0188155978433455</v>
      </c>
    </row>
    <row r="67" spans="1:11" ht="24.75" customHeight="1" x14ac:dyDescent="0.4">
      <c r="A67" s="127" t="s">
        <v>103</v>
      </c>
      <c r="B67" s="216">
        <v>1</v>
      </c>
      <c r="C67" s="268"/>
      <c r="D67" s="265"/>
      <c r="E67" s="152">
        <v>3</v>
      </c>
      <c r="F67" s="218">
        <v>47540053</v>
      </c>
      <c r="G67" s="192">
        <f>IF(ISBLANK(F67),"-",(F67/$D$50*$D$47*$B$69)*$D$58/$D$65)</f>
        <v>101.82741824496821</v>
      </c>
      <c r="H67" s="189">
        <f t="shared" si="0"/>
        <v>1.0182741824496822</v>
      </c>
    </row>
    <row r="68" spans="1:11" ht="27" customHeight="1" x14ac:dyDescent="0.4">
      <c r="A68" s="127" t="s">
        <v>104</v>
      </c>
      <c r="B68" s="216">
        <v>1</v>
      </c>
      <c r="C68" s="269"/>
      <c r="D68" s="266"/>
      <c r="E68" s="153">
        <v>4</v>
      </c>
      <c r="F68" s="226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105</v>
      </c>
      <c r="B69" s="194">
        <f>(B68/B67)*(B66/B65)*(B64/B63)*(B62/B61)*B60</f>
        <v>500</v>
      </c>
      <c r="C69" s="267" t="s">
        <v>106</v>
      </c>
      <c r="D69" s="264">
        <v>5.1082299999999998</v>
      </c>
      <c r="E69" s="151">
        <v>1</v>
      </c>
      <c r="F69" s="225">
        <v>36273234</v>
      </c>
      <c r="G69" s="191">
        <f>IF(ISBLANK(F69),"-",(F69/$D$50*$D$47*$B$69)*$D$58/$D$69)</f>
        <v>103.69675411520198</v>
      </c>
      <c r="H69" s="189">
        <f t="shared" si="0"/>
        <v>1.0369675411520198</v>
      </c>
    </row>
    <row r="70" spans="1:11" ht="22.5" customHeight="1" x14ac:dyDescent="0.4">
      <c r="A70" s="205" t="s">
        <v>107</v>
      </c>
      <c r="B70" s="227">
        <f>(D47*B69)/D56*D58</f>
        <v>5.8299025129697322</v>
      </c>
      <c r="C70" s="268"/>
      <c r="D70" s="265"/>
      <c r="E70" s="152">
        <v>2</v>
      </c>
      <c r="F70" s="218">
        <v>36353158</v>
      </c>
      <c r="G70" s="192">
        <f>IF(ISBLANK(F70),"-",(F70/$D$50*$D$47*$B$69)*$D$58/$D$69)</f>
        <v>103.92523827451085</v>
      </c>
      <c r="H70" s="189">
        <f t="shared" si="0"/>
        <v>1.0392523827451086</v>
      </c>
    </row>
    <row r="71" spans="1:11" ht="23.25" customHeight="1" x14ac:dyDescent="0.4">
      <c r="A71" s="252" t="s">
        <v>76</v>
      </c>
      <c r="B71" s="253"/>
      <c r="C71" s="268"/>
      <c r="D71" s="265"/>
      <c r="E71" s="152">
        <v>3</v>
      </c>
      <c r="F71" s="218">
        <v>36326642</v>
      </c>
      <c r="G71" s="192">
        <f>IF(ISBLANK(F71),"-",(F71/$D$50*$D$47*$B$69)*$D$58/$D$69)</f>
        <v>103.84943518697476</v>
      </c>
      <c r="H71" s="189">
        <f t="shared" si="0"/>
        <v>1.0384943518697476</v>
      </c>
    </row>
    <row r="72" spans="1:11" ht="23.25" customHeight="1" x14ac:dyDescent="0.4">
      <c r="A72" s="254"/>
      <c r="B72" s="255"/>
      <c r="C72" s="270"/>
      <c r="D72" s="266"/>
      <c r="E72" s="153">
        <v>4</v>
      </c>
      <c r="F72" s="226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69</v>
      </c>
      <c r="H73" s="228">
        <f>AVERAGE(H61:H72)</f>
        <v>1.0256525287693758</v>
      </c>
    </row>
    <row r="74" spans="1:11" ht="26.25" customHeight="1" x14ac:dyDescent="0.4">
      <c r="C74" s="154"/>
      <c r="D74" s="154"/>
      <c r="E74" s="154"/>
      <c r="F74" s="155"/>
      <c r="G74" s="143" t="s">
        <v>82</v>
      </c>
      <c r="H74" s="229">
        <f>STDEV(H61:H72)/H73</f>
        <v>9.2611113715504959E-3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20</v>
      </c>
      <c r="H75" s="230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108</v>
      </c>
      <c r="B77" s="232" t="s">
        <v>109</v>
      </c>
      <c r="C77" s="249" t="str">
        <f>B20</f>
        <v>LEVETIRACETAM</v>
      </c>
      <c r="D77" s="249"/>
      <c r="E77" s="179" t="s">
        <v>110</v>
      </c>
      <c r="F77" s="179"/>
      <c r="G77" s="233">
        <f>H73</f>
        <v>1.0256525287693758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26</v>
      </c>
      <c r="E79" s="155" t="s">
        <v>27</v>
      </c>
      <c r="F79" s="155"/>
      <c r="G79" s="155" t="s">
        <v>28</v>
      </c>
    </row>
    <row r="80" spans="1:11" ht="83.1" customHeight="1" x14ac:dyDescent="0.3">
      <c r="A80" s="161" t="s">
        <v>29</v>
      </c>
      <c r="B80" s="208"/>
      <c r="C80" s="208"/>
      <c r="D80" s="154"/>
      <c r="E80" s="163"/>
      <c r="F80" s="157"/>
      <c r="G80" s="183"/>
      <c r="H80" s="183"/>
      <c r="I80" s="157"/>
    </row>
    <row r="81" spans="1:9" ht="83.1" customHeight="1" x14ac:dyDescent="0.3">
      <c r="A81" s="161" t="s">
        <v>30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levetiracetam</vt:lpstr>
      <vt:lpstr>levetiracetam 1</vt:lpstr>
      <vt:lpstr>'levetiracetam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2016-08-23T08:25:08Z</cp:lastPrinted>
  <dcterms:created xsi:type="dcterms:W3CDTF">2005-07-05T10:19:27Z</dcterms:created>
  <dcterms:modified xsi:type="dcterms:W3CDTF">2016-08-24T08:38:29Z</dcterms:modified>
</cp:coreProperties>
</file>