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activeTab="2"/>
  </bookViews>
  <sheets>
    <sheet name="SST" sheetId="4" r:id="rId1"/>
    <sheet name="Uniformity" sheetId="2" r:id="rId2"/>
    <sheet name="CEFOTAXIME" sheetId="3" r:id="rId3"/>
  </sheets>
  <definedNames>
    <definedName name="_xlnm.Print_Area" localSheetId="2">CEFOTAXIME!$A$1:$H$80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76" i="3" l="1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D49" i="3" l="1"/>
  <c r="F45" i="3"/>
  <c r="D43" i="2"/>
  <c r="D44" i="3"/>
  <c r="D45" i="3" s="1"/>
  <c r="E40" i="3" s="1"/>
  <c r="E37" i="2" l="1"/>
  <c r="B57" i="3"/>
  <c r="B69" i="3" s="1"/>
  <c r="E31" i="2"/>
  <c r="E21" i="2"/>
  <c r="E27" i="2"/>
  <c r="F46" i="3"/>
  <c r="G40" i="3"/>
  <c r="G38" i="3"/>
  <c r="D46" i="3"/>
  <c r="E39" i="3"/>
  <c r="E38" i="3"/>
  <c r="G39" i="3"/>
  <c r="E23" i="2"/>
  <c r="E39" i="2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5" i="2"/>
  <c r="E25" i="2"/>
  <c r="E29" i="2"/>
  <c r="E33" i="2"/>
  <c r="D52" i="3" l="1"/>
  <c r="D50" i="3"/>
  <c r="E42" i="3"/>
  <c r="G42" i="3"/>
  <c r="D51" i="3" l="1"/>
  <c r="G64" i="3"/>
  <c r="H64" i="3" s="1"/>
  <c r="G61" i="3"/>
  <c r="H61" i="3" s="1"/>
  <c r="G69" i="3"/>
  <c r="H69" i="3" s="1"/>
  <c r="G60" i="3"/>
  <c r="H60" i="3" s="1"/>
  <c r="G68" i="3"/>
  <c r="H68" i="3" s="1"/>
  <c r="G66" i="3"/>
  <c r="H66" i="3" s="1"/>
  <c r="G65" i="3"/>
  <c r="H65" i="3" s="1"/>
  <c r="G62" i="3"/>
  <c r="H62" i="3" s="1"/>
  <c r="G70" i="3"/>
  <c r="H70" i="3" s="1"/>
  <c r="H72" i="3" l="1"/>
  <c r="G76" i="3" s="1"/>
  <c r="H74" i="3"/>
  <c r="H73" i="3" l="1"/>
</calcChain>
</file>

<file path=xl/sharedStrings.xml><?xml version="1.0" encoding="utf-8"?>
<sst xmlns="http://schemas.openxmlformats.org/spreadsheetml/2006/main" count="170" uniqueCount="116">
  <si>
    <t>HPLC System Suitability Report</t>
  </si>
  <si>
    <t>Analysis Data</t>
  </si>
  <si>
    <t>Assay</t>
  </si>
  <si>
    <t>Sample(s)</t>
  </si>
  <si>
    <t>Reference Substance:</t>
  </si>
  <si>
    <t>PRIMOCEF 0.5 G I.M/I.V</t>
  </si>
  <si>
    <t>% age Purity:</t>
  </si>
  <si>
    <t>NDQD201607054</t>
  </si>
  <si>
    <t>Weight (mg):</t>
  </si>
  <si>
    <t>CEFOTAXIME</t>
  </si>
  <si>
    <t>Standard Conc (mg/mL):</t>
  </si>
  <si>
    <t>Each vial contains Sterile Cefotaxime sodium USP equivalent to Cefotaxime 0.5 g</t>
  </si>
  <si>
    <t>2016-07-28 12:42:01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</si>
  <si>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</si>
  <si>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</si>
  <si>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</si>
  <si>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</si>
  <si>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</si>
  <si>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</si>
  <si>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</si>
  <si>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</si>
  <si>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</si>
  <si>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</si>
  <si>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</si>
  <si>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</si>
  <si>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</si>
  <si>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</si>
  <si>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</si>
  <si>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</si>
  <si>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</si>
  <si>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</si>
  <si>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</si>
  <si>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</si>
  <si>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</si>
  <si>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</si>
  <si>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</si>
  <si>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</si>
  <si>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</si>
  <si>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</si>
  <si>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2016-08-16 13:07:29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</si>
  <si>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</si>
  <si>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</si>
  <si>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</si>
  <si>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</si>
  <si>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</si>
  <si>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</si>
  <si>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</si>
  <si>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</si>
  <si>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</si>
  <si>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</si>
  <si>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</si>
  <si>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</si>
  <si>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</si>
  <si>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</si>
  <si>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</si>
  <si>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</si>
  <si>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</si>
  <si>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</si>
  <si>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</si>
  <si>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</si>
  <si>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</si>
  <si>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</si>
  <si>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</si>
  <si>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</si>
  <si>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</si>
  <si>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</si>
  <si>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</si>
  <si>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</si>
  <si>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</si>
  <si>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</si>
  <si>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</si>
  <si>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</si>
  <si>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</si>
  <si>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</si>
  <si>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</si>
  <si>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</si>
  <si>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</si>
  <si>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</si>
  <si>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</si>
  <si>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</si>
  <si>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</si>
  <si>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</si>
  <si>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</si>
  <si>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</si>
  <si>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</si>
  <si>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</si>
  <si>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</si>
  <si>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</si>
  <si>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</si>
  <si>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</si>
  <si>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</si>
  <si>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</si>
  <si>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</si>
  <si>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</si>
  <si>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</si>
  <si>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</si>
  <si>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</si>
  <si>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</si>
  <si>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</si>
  <si>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</si>
  <si>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</si>
  <si>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</si>
  <si>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</si>
  <si>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</si>
  <si>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</si>
  <si>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</si>
  <si>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</si>
  <si>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</si>
  <si>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</si>
  <si>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</si>
  <si>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</si>
  <si>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</si>
  <si>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CEFOTAXIME SODIUM</t>
  </si>
  <si>
    <t>C21-2</t>
  </si>
  <si>
    <t>PRIMOCEF 1G I G I.V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</si>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</sst>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D33" sqref="D33"/>
    </sheetView>
  </sheetViews>
  <sheetFormatPr defaultRowHeight="13.5" x14ac:dyDescent="0.25"/>
  <cols>
    <col min="1" max="1" width="27.5703125" style="191" customWidth="1"/>
    <col min="2" max="2" width="20.42578125" style="191" customWidth="1"/>
    <col min="3" max="3" width="31.85546875" style="191" customWidth="1"/>
    <col min="4" max="4" width="25.85546875" style="191" customWidth="1"/>
    <col min="5" max="5" width="25.7109375" style="191" customWidth="1"/>
    <col min="6" max="6" width="23.140625" style="191" customWidth="1"/>
    <col min="7" max="7" width="28.42578125" style="191" customWidth="1"/>
    <col min="8" max="8" width="21.5703125" style="191" customWidth="1"/>
    <col min="9" max="9" width="9.140625" style="191" customWidth="1"/>
    <col min="10" max="16384" width="9.140625" style="227"/>
  </cols>
  <sheetData>
    <row r="14" spans="1:6" ht="15" customHeight="1" x14ac:dyDescent="0.3">
      <c r="A14" s="190"/>
      <c r="C14" s="192"/>
      <c r="F14" s="192"/>
    </row>
    <row r="15" spans="1:6" ht="18.75" customHeight="1" x14ac:dyDescent="0.3">
      <c r="A15" s="234" t="s">
        <v>0</v>
      </c>
      <c r="B15" s="234"/>
      <c r="C15" s="234"/>
      <c r="D15" s="234"/>
      <c r="E15" s="234"/>
    </row>
    <row r="16" spans="1:6" ht="16.5" customHeight="1" x14ac:dyDescent="0.3">
      <c r="A16" s="193" t="s">
        <v>1</v>
      </c>
      <c r="B16" s="194" t="s">
        <v>2</v>
      </c>
    </row>
    <row r="17" spans="1:5" ht="16.5" customHeight="1" x14ac:dyDescent="0.3">
      <c r="A17" s="195" t="s">
        <v>3</v>
      </c>
      <c r="B17" s="195" t="s">
        <v>114</v>
      </c>
      <c r="D17" s="196"/>
      <c r="E17" s="197"/>
    </row>
    <row r="18" spans="1:5" ht="16.5" customHeight="1" x14ac:dyDescent="0.3">
      <c r="A18" s="198" t="s">
        <v>4</v>
      </c>
      <c r="B18" s="199" t="s">
        <v>9</v>
      </c>
      <c r="C18" s="197"/>
      <c r="D18" s="197"/>
      <c r="E18" s="197"/>
    </row>
    <row r="19" spans="1:5" ht="16.5" customHeight="1" x14ac:dyDescent="0.3">
      <c r="A19" s="198" t="s">
        <v>6</v>
      </c>
      <c r="B19" s="199">
        <v>93.54</v>
      </c>
      <c r="C19" s="197"/>
      <c r="D19" s="197"/>
      <c r="E19" s="197"/>
    </row>
    <row r="20" spans="1:5" ht="16.5" customHeight="1" x14ac:dyDescent="0.3">
      <c r="A20" s="195" t="s">
        <v>8</v>
      </c>
      <c r="B20" s="199">
        <v>10.16</v>
      </c>
      <c r="C20" s="197"/>
      <c r="D20" s="197"/>
      <c r="E20" s="197"/>
    </row>
    <row r="21" spans="1:5" ht="16.5" customHeight="1" x14ac:dyDescent="0.3">
      <c r="A21" s="195" t="s">
        <v>10</v>
      </c>
      <c r="B21" s="200">
        <f>10.16/100</f>
        <v>0.1016</v>
      </c>
      <c r="C21" s="197"/>
      <c r="D21" s="197"/>
      <c r="E21" s="197"/>
    </row>
    <row r="22" spans="1:5" ht="15.75" customHeight="1" x14ac:dyDescent="0.25">
      <c r="A22" s="197"/>
      <c r="B22" s="197"/>
      <c r="C22" s="197"/>
      <c r="D22" s="197"/>
      <c r="E22" s="197"/>
    </row>
    <row r="23" spans="1:5" ht="16.5" customHeight="1" x14ac:dyDescent="0.3">
      <c r="A23" s="201" t="s">
        <v>13</v>
      </c>
      <c r="B23" s="202" t="s">
        <v>14</v>
      </c>
      <c r="C23" s="201" t="s">
        <v>15</v>
      </c>
      <c r="D23" s="201" t="s">
        <v>16</v>
      </c>
      <c r="E23" s="201" t="s">
        <v>17</v>
      </c>
    </row>
    <row r="24" spans="1:5" ht="16.5" customHeight="1" x14ac:dyDescent="0.3">
      <c r="A24" s="203">
        <v>1</v>
      </c>
      <c r="B24" s="204">
        <v>33773743</v>
      </c>
      <c r="C24" s="204">
        <v>3654.4</v>
      </c>
      <c r="D24" s="205">
        <v>1.1000000000000001</v>
      </c>
      <c r="E24" s="206">
        <v>5.3</v>
      </c>
    </row>
    <row r="25" spans="1:5" ht="16.5" customHeight="1" x14ac:dyDescent="0.3">
      <c r="A25" s="203">
        <v>2</v>
      </c>
      <c r="B25" s="204">
        <v>33724064</v>
      </c>
      <c r="C25" s="204">
        <v>3646.6</v>
      </c>
      <c r="D25" s="205">
        <v>1.1000000000000001</v>
      </c>
      <c r="E25" s="205">
        <v>5.3</v>
      </c>
    </row>
    <row r="26" spans="1:5" ht="16.5" customHeight="1" x14ac:dyDescent="0.3">
      <c r="A26" s="203">
        <v>3</v>
      </c>
      <c r="B26" s="204">
        <v>33896068</v>
      </c>
      <c r="C26" s="204">
        <v>3658</v>
      </c>
      <c r="D26" s="205">
        <v>1</v>
      </c>
      <c r="E26" s="205">
        <v>5.3</v>
      </c>
    </row>
    <row r="27" spans="1:5" ht="16.5" customHeight="1" x14ac:dyDescent="0.3">
      <c r="A27" s="203">
        <v>4</v>
      </c>
      <c r="B27" s="204">
        <v>33614537</v>
      </c>
      <c r="C27" s="204">
        <v>3669</v>
      </c>
      <c r="D27" s="205">
        <v>1</v>
      </c>
      <c r="E27" s="205">
        <v>5.3</v>
      </c>
    </row>
    <row r="28" spans="1:5" ht="16.5" customHeight="1" x14ac:dyDescent="0.3">
      <c r="A28" s="203">
        <v>5</v>
      </c>
      <c r="B28" s="204">
        <v>33738588</v>
      </c>
      <c r="C28" s="204">
        <v>3674.2</v>
      </c>
      <c r="D28" s="205">
        <v>1.1000000000000001</v>
      </c>
      <c r="E28" s="205">
        <v>5.3</v>
      </c>
    </row>
    <row r="29" spans="1:5" ht="16.5" customHeight="1" x14ac:dyDescent="0.3">
      <c r="A29" s="203">
        <v>6</v>
      </c>
      <c r="B29" s="207">
        <v>33731887</v>
      </c>
      <c r="C29" s="207">
        <v>3658.3</v>
      </c>
      <c r="D29" s="208">
        <v>1</v>
      </c>
      <c r="E29" s="208">
        <v>5.3</v>
      </c>
    </row>
    <row r="30" spans="1:5" ht="16.5" customHeight="1" x14ac:dyDescent="0.3">
      <c r="A30" s="209" t="s">
        <v>18</v>
      </c>
      <c r="B30" s="210">
        <f>AVERAGE(B24:B29)</f>
        <v>33746481.166666664</v>
      </c>
      <c r="C30" s="211">
        <f>AVERAGE(C24:C29)</f>
        <v>3660.0833333333335</v>
      </c>
      <c r="D30" s="212">
        <f>AVERAGE(D24:D29)</f>
        <v>1.05</v>
      </c>
      <c r="E30" s="212">
        <f>AVERAGE(E24:E29)</f>
        <v>5.3</v>
      </c>
    </row>
    <row r="31" spans="1:5" ht="16.5" customHeight="1" x14ac:dyDescent="0.3">
      <c r="A31" s="213" t="s">
        <v>19</v>
      </c>
      <c r="B31" s="214">
        <f>(STDEV(B24:B29)/B30)</f>
        <v>2.6933684468841159E-3</v>
      </c>
      <c r="C31" s="215"/>
      <c r="D31" s="215"/>
      <c r="E31" s="216"/>
    </row>
    <row r="32" spans="1:5" s="191" customFormat="1" ht="16.5" customHeight="1" x14ac:dyDescent="0.3">
      <c r="A32" s="217" t="s">
        <v>20</v>
      </c>
      <c r="B32" s="218">
        <f>COUNT(B24:B29)</f>
        <v>6</v>
      </c>
      <c r="C32" s="219"/>
      <c r="D32" s="220"/>
      <c r="E32" s="221"/>
    </row>
    <row r="33" spans="1:5" s="191" customFormat="1" ht="15.75" customHeight="1" x14ac:dyDescent="0.25">
      <c r="A33" s="197"/>
      <c r="B33" s="197"/>
      <c r="C33" s="197"/>
      <c r="D33" s="197"/>
      <c r="E33" s="197"/>
    </row>
    <row r="34" spans="1:5" s="191" customFormat="1" ht="16.5" customHeight="1" x14ac:dyDescent="0.3">
      <c r="A34" s="198" t="s">
        <v>21</v>
      </c>
      <c r="B34" s="222" t="s">
        <v>22</v>
      </c>
      <c r="C34" s="223"/>
      <c r="D34" s="223"/>
      <c r="E34" s="223"/>
    </row>
    <row r="35" spans="1:5" ht="16.5" customHeight="1" x14ac:dyDescent="0.3">
      <c r="A35" s="198"/>
      <c r="B35" s="222" t="s">
        <v>23</v>
      </c>
      <c r="C35" s="223"/>
      <c r="D35" s="223"/>
      <c r="E35" s="223"/>
    </row>
    <row r="36" spans="1:5" ht="16.5" customHeight="1" x14ac:dyDescent="0.3">
      <c r="A36" s="198"/>
      <c r="B36" s="222" t="s">
        <v>24</v>
      </c>
      <c r="C36" s="223"/>
      <c r="D36" s="223"/>
      <c r="E36" s="223"/>
    </row>
    <row r="37" spans="1:5" ht="15.75" customHeight="1" x14ac:dyDescent="0.25">
      <c r="A37" s="197"/>
      <c r="B37" s="197"/>
      <c r="C37" s="197"/>
      <c r="D37" s="197"/>
      <c r="E37" s="197"/>
    </row>
    <row r="38" spans="1:5" ht="16.5" customHeight="1" x14ac:dyDescent="0.3">
      <c r="A38" s="193" t="s">
        <v>1</v>
      </c>
      <c r="B38" s="194" t="s">
        <v>25</v>
      </c>
    </row>
    <row r="39" spans="1:5" ht="16.5" customHeight="1" x14ac:dyDescent="0.3">
      <c r="A39" s="198" t="s">
        <v>4</v>
      </c>
      <c r="B39" s="195"/>
      <c r="C39" s="197"/>
      <c r="D39" s="197"/>
      <c r="E39" s="197"/>
    </row>
    <row r="40" spans="1:5" ht="16.5" customHeight="1" x14ac:dyDescent="0.3">
      <c r="A40" s="198" t="s">
        <v>6</v>
      </c>
      <c r="B40" s="199"/>
      <c r="C40" s="197"/>
      <c r="D40" s="197"/>
      <c r="E40" s="197"/>
    </row>
    <row r="41" spans="1:5" ht="16.5" customHeight="1" x14ac:dyDescent="0.3">
      <c r="A41" s="195" t="s">
        <v>8</v>
      </c>
      <c r="B41" s="199"/>
      <c r="C41" s="197"/>
      <c r="D41" s="197"/>
      <c r="E41" s="197"/>
    </row>
    <row r="42" spans="1:5" ht="16.5" customHeight="1" x14ac:dyDescent="0.3">
      <c r="A42" s="195" t="s">
        <v>10</v>
      </c>
      <c r="B42" s="200"/>
      <c r="C42" s="197"/>
      <c r="D42" s="197"/>
      <c r="E42" s="197"/>
    </row>
    <row r="43" spans="1:5" ht="15.75" customHeight="1" x14ac:dyDescent="0.25">
      <c r="A43" s="197"/>
      <c r="B43" s="197"/>
      <c r="C43" s="197"/>
      <c r="D43" s="197"/>
      <c r="E43" s="197"/>
    </row>
    <row r="44" spans="1:5" ht="16.5" customHeight="1" x14ac:dyDescent="0.3">
      <c r="A44" s="201" t="s">
        <v>13</v>
      </c>
      <c r="B44" s="202" t="s">
        <v>14</v>
      </c>
      <c r="C44" s="201" t="s">
        <v>15</v>
      </c>
      <c r="D44" s="201" t="s">
        <v>16</v>
      </c>
      <c r="E44" s="201" t="s">
        <v>17</v>
      </c>
    </row>
    <row r="45" spans="1:5" ht="16.5" customHeight="1" x14ac:dyDescent="0.3">
      <c r="A45" s="203">
        <v>1</v>
      </c>
      <c r="B45" s="204"/>
      <c r="C45" s="204"/>
      <c r="D45" s="205"/>
      <c r="E45" s="206"/>
    </row>
    <row r="46" spans="1:5" ht="16.5" customHeight="1" x14ac:dyDescent="0.3">
      <c r="A46" s="203">
        <v>2</v>
      </c>
      <c r="B46" s="204"/>
      <c r="C46" s="204"/>
      <c r="D46" s="205"/>
      <c r="E46" s="205"/>
    </row>
    <row r="47" spans="1:5" ht="16.5" customHeight="1" x14ac:dyDescent="0.3">
      <c r="A47" s="203">
        <v>3</v>
      </c>
      <c r="B47" s="204"/>
      <c r="C47" s="204"/>
      <c r="D47" s="205"/>
      <c r="E47" s="205"/>
    </row>
    <row r="48" spans="1:5" ht="16.5" customHeight="1" x14ac:dyDescent="0.3">
      <c r="A48" s="203">
        <v>4</v>
      </c>
      <c r="B48" s="204"/>
      <c r="C48" s="204"/>
      <c r="D48" s="205"/>
      <c r="E48" s="205"/>
    </row>
    <row r="49" spans="1:7" ht="16.5" customHeight="1" x14ac:dyDescent="0.3">
      <c r="A49" s="203">
        <v>5</v>
      </c>
      <c r="B49" s="204"/>
      <c r="C49" s="204"/>
      <c r="D49" s="205"/>
      <c r="E49" s="205"/>
    </row>
    <row r="50" spans="1:7" ht="16.5" customHeight="1" x14ac:dyDescent="0.3">
      <c r="A50" s="203">
        <v>6</v>
      </c>
      <c r="B50" s="207"/>
      <c r="C50" s="207"/>
      <c r="D50" s="208"/>
      <c r="E50" s="208"/>
    </row>
    <row r="51" spans="1:7" ht="16.5" customHeight="1" x14ac:dyDescent="0.3">
      <c r="A51" s="209" t="s">
        <v>18</v>
      </c>
      <c r="B51" s="210" t="e">
        <f>AVERAGE(B45:B50)</f>
        <v>#DIV/0!</v>
      </c>
      <c r="C51" s="211" t="e">
        <f>AVERAGE(C45:C50)</f>
        <v>#DIV/0!</v>
      </c>
      <c r="D51" s="212" t="e">
        <f>AVERAGE(D45:D50)</f>
        <v>#DIV/0!</v>
      </c>
      <c r="E51" s="212" t="e">
        <f>AVERAGE(E45:E50)</f>
        <v>#DIV/0!</v>
      </c>
    </row>
    <row r="52" spans="1:7" ht="16.5" customHeight="1" x14ac:dyDescent="0.3">
      <c r="A52" s="213" t="s">
        <v>19</v>
      </c>
      <c r="B52" s="214" t="e">
        <f>(STDEV(B45:B50)/B51)</f>
        <v>#DIV/0!</v>
      </c>
      <c r="C52" s="215"/>
      <c r="D52" s="215"/>
      <c r="E52" s="216"/>
    </row>
    <row r="53" spans="1:7" s="191" customFormat="1" ht="16.5" customHeight="1" x14ac:dyDescent="0.3">
      <c r="A53" s="217" t="s">
        <v>20</v>
      </c>
      <c r="B53" s="218">
        <f>COUNT(B45:B50)</f>
        <v>0</v>
      </c>
      <c r="C53" s="219"/>
      <c r="D53" s="220"/>
      <c r="E53" s="221"/>
    </row>
    <row r="54" spans="1:7" s="191" customFormat="1" ht="15.75" customHeight="1" x14ac:dyDescent="0.25">
      <c r="A54" s="197"/>
      <c r="B54" s="197"/>
      <c r="C54" s="197"/>
      <c r="D54" s="197"/>
      <c r="E54" s="197"/>
    </row>
    <row r="55" spans="1:7" s="191" customFormat="1" ht="16.5" customHeight="1" x14ac:dyDescent="0.3">
      <c r="A55" s="198" t="s">
        <v>21</v>
      </c>
      <c r="B55" s="222" t="s">
        <v>22</v>
      </c>
      <c r="C55" s="223"/>
      <c r="D55" s="223"/>
      <c r="E55" s="223"/>
    </row>
    <row r="56" spans="1:7" ht="16.5" customHeight="1" x14ac:dyDescent="0.3">
      <c r="A56" s="198"/>
      <c r="B56" s="222" t="s">
        <v>23</v>
      </c>
      <c r="C56" s="223"/>
      <c r="D56" s="223"/>
      <c r="E56" s="223"/>
    </row>
    <row r="57" spans="1:7" ht="16.5" customHeight="1" x14ac:dyDescent="0.3">
      <c r="A57" s="198"/>
      <c r="B57" s="222" t="s">
        <v>24</v>
      </c>
      <c r="C57" s="223"/>
      <c r="D57" s="223"/>
      <c r="E57" s="223"/>
    </row>
    <row r="58" spans="1:7" ht="14.25" customHeight="1" thickBot="1" x14ac:dyDescent="0.3">
      <c r="A58" s="224"/>
      <c r="B58" s="225"/>
      <c r="D58" s="226"/>
      <c r="F58" s="227"/>
      <c r="G58" s="227"/>
    </row>
    <row r="59" spans="1:7" ht="15" customHeight="1" x14ac:dyDescent="0.3">
      <c r="B59" s="235" t="s">
        <v>26</v>
      </c>
      <c r="C59" s="235"/>
      <c r="E59" s="228" t="s">
        <v>27</v>
      </c>
      <c r="F59" s="229"/>
      <c r="G59" s="228" t="s">
        <v>28</v>
      </c>
    </row>
    <row r="60" spans="1:7" ht="15" customHeight="1" x14ac:dyDescent="0.3">
      <c r="A60" s="230" t="s">
        <v>29</v>
      </c>
      <c r="B60" s="231" t="s">
        <v>115</v>
      </c>
      <c r="C60" s="231"/>
      <c r="E60" s="231"/>
      <c r="G60" s="231"/>
    </row>
    <row r="61" spans="1:7" ht="15" customHeight="1" x14ac:dyDescent="0.3">
      <c r="A61" s="230" t="s">
        <v>30</v>
      </c>
      <c r="B61" s="232"/>
      <c r="C61" s="232"/>
      <c r="E61" s="232"/>
      <c r="G61" s="2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C43" sqref="C43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236" t="s">
        <v>33</v>
      </c>
      <c r="B11" s="236"/>
      <c r="C11" s="26" t="s">
        <v>5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236" t="s">
        <v>34</v>
      </c>
      <c r="B12" s="236"/>
      <c r="C12" s="26" t="s">
        <v>7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236" t="s">
        <v>35</v>
      </c>
      <c r="B13" s="236"/>
      <c r="C13" s="26" t="s">
        <v>9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236" t="s">
        <v>36</v>
      </c>
      <c r="B14" s="236"/>
      <c r="C14" s="241" t="s">
        <v>11</v>
      </c>
      <c r="D14" s="241"/>
      <c r="E14" s="241"/>
      <c r="F14" s="241"/>
      <c r="G14" s="241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236" t="s">
        <v>37</v>
      </c>
      <c r="B15" s="236"/>
      <c r="C15" s="27" t="s">
        <v>12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236" t="s">
        <v>38</v>
      </c>
      <c r="B16" s="236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237" t="s">
        <v>1</v>
      </c>
      <c r="B18" s="237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15085.88</v>
      </c>
      <c r="C21" s="36">
        <v>14502.56</v>
      </c>
      <c r="D21" s="37">
        <f t="shared" ref="D21:D40" si="0">B21-C21</f>
        <v>583.31999999999971</v>
      </c>
      <c r="E21" s="38">
        <f t="shared" ref="E21:E40" si="1">(D21-$D$43)/$D$43</f>
        <v>1.1902994456995319E-3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15108.68</v>
      </c>
      <c r="C22" s="41">
        <v>14535.09</v>
      </c>
      <c r="D22" s="42">
        <f t="shared" si="0"/>
        <v>573.59000000000015</v>
      </c>
      <c r="E22" s="38">
        <f t="shared" si="1"/>
        <v>-1.550993646873204E-2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15232.33</v>
      </c>
      <c r="C23" s="41">
        <v>14658.56</v>
      </c>
      <c r="D23" s="42">
        <f t="shared" si="0"/>
        <v>573.77000000000044</v>
      </c>
      <c r="E23" s="38">
        <f t="shared" si="1"/>
        <v>-1.5200990686141837E-2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15154.37</v>
      </c>
      <c r="C24" s="41">
        <v>14556.23</v>
      </c>
      <c r="D24" s="42">
        <f t="shared" si="0"/>
        <v>598.14000000000124</v>
      </c>
      <c r="E24" s="38">
        <f t="shared" si="1"/>
        <v>2.6626835545587764E-2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14973.21</v>
      </c>
      <c r="C25" s="41">
        <v>14398.95</v>
      </c>
      <c r="D25" s="42">
        <f t="shared" si="0"/>
        <v>574.2599999999984</v>
      </c>
      <c r="E25" s="38">
        <f t="shared" si="1"/>
        <v>-1.4359971611317806E-2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14920.53</v>
      </c>
      <c r="C26" s="41">
        <v>14333.45</v>
      </c>
      <c r="D26" s="42">
        <f t="shared" si="0"/>
        <v>587.07999999999993</v>
      </c>
      <c r="E26" s="38">
        <f t="shared" si="1"/>
        <v>7.6438335709070517E-3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15328.46</v>
      </c>
      <c r="C27" s="41">
        <v>14737.16</v>
      </c>
      <c r="D27" s="42">
        <f t="shared" si="0"/>
        <v>591.29999999999927</v>
      </c>
      <c r="E27" s="38">
        <f t="shared" si="1"/>
        <v>1.488689580717565E-2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15207.53</v>
      </c>
      <c r="C28" s="41">
        <v>14643.82</v>
      </c>
      <c r="D28" s="42">
        <f t="shared" si="0"/>
        <v>563.71000000000095</v>
      </c>
      <c r="E28" s="38">
        <f t="shared" si="1"/>
        <v>-3.2467627201987738E-2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15116.66</v>
      </c>
      <c r="C29" s="41">
        <v>14513.19</v>
      </c>
      <c r="D29" s="42">
        <f t="shared" si="0"/>
        <v>603.46999999999935</v>
      </c>
      <c r="E29" s="38">
        <f t="shared" si="1"/>
        <v>3.5775063441157412E-2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15275.92</v>
      </c>
      <c r="C30" s="41">
        <v>14683.42</v>
      </c>
      <c r="D30" s="42">
        <f t="shared" si="0"/>
        <v>592.5</v>
      </c>
      <c r="E30" s="38">
        <f t="shared" si="1"/>
        <v>1.6946534357774923E-2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15038.72</v>
      </c>
      <c r="C31" s="41">
        <v>14467.01</v>
      </c>
      <c r="D31" s="42">
        <f t="shared" si="0"/>
        <v>571.70999999999913</v>
      </c>
      <c r="E31" s="38">
        <f t="shared" si="1"/>
        <v>-1.873670353133736E-2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15133.3</v>
      </c>
      <c r="C32" s="41">
        <v>14541.03</v>
      </c>
      <c r="D32" s="42">
        <f t="shared" si="0"/>
        <v>592.26999999999862</v>
      </c>
      <c r="E32" s="38">
        <f t="shared" si="1"/>
        <v>1.6551770302241264E-2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15051.39</v>
      </c>
      <c r="C33" s="41">
        <v>14475.75</v>
      </c>
      <c r="D33" s="42">
        <f t="shared" si="0"/>
        <v>575.63999999999942</v>
      </c>
      <c r="E33" s="38">
        <f t="shared" si="1"/>
        <v>-1.1991387278128329E-2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15231.14</v>
      </c>
      <c r="C34" s="41">
        <v>14634.82</v>
      </c>
      <c r="D34" s="42">
        <f t="shared" si="0"/>
        <v>596.31999999999971</v>
      </c>
      <c r="E34" s="38">
        <f t="shared" si="1"/>
        <v>2.350305041051147E-2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15004.65</v>
      </c>
      <c r="C35" s="41">
        <v>14419.32</v>
      </c>
      <c r="D35" s="42">
        <f t="shared" si="0"/>
        <v>585.32999999999993</v>
      </c>
      <c r="E35" s="38">
        <f t="shared" si="1"/>
        <v>4.6401940179515988E-3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15251.61</v>
      </c>
      <c r="C36" s="41">
        <v>14667.42</v>
      </c>
      <c r="D36" s="42">
        <f t="shared" si="0"/>
        <v>584.19000000000051</v>
      </c>
      <c r="E36" s="38">
        <f t="shared" si="1"/>
        <v>2.6835373948844738E-3</v>
      </c>
      <c r="G36" s="19"/>
      <c r="H36" s="19"/>
    </row>
    <row r="37" spans="1:15" ht="15" x14ac:dyDescent="0.3">
      <c r="A37" s="39">
        <v>17</v>
      </c>
      <c r="B37" s="43">
        <v>15166.43</v>
      </c>
      <c r="C37" s="41">
        <v>14565.23</v>
      </c>
      <c r="D37" s="42">
        <f t="shared" si="0"/>
        <v>601.20000000000073</v>
      </c>
      <c r="E37" s="38">
        <f t="shared" si="1"/>
        <v>3.1878913849611855E-2</v>
      </c>
    </row>
    <row r="38" spans="1:15" ht="15" x14ac:dyDescent="0.3">
      <c r="A38" s="39">
        <v>18</v>
      </c>
      <c r="B38" s="43">
        <v>15178.18</v>
      </c>
      <c r="C38" s="41">
        <v>14626.65</v>
      </c>
      <c r="D38" s="42">
        <f t="shared" si="0"/>
        <v>551.53000000000065</v>
      </c>
      <c r="E38" s="38">
        <f t="shared" si="1"/>
        <v>-5.3372958490558196E-2</v>
      </c>
    </row>
    <row r="39" spans="1:15" ht="15" x14ac:dyDescent="0.3">
      <c r="A39" s="39">
        <v>19</v>
      </c>
      <c r="B39" s="43">
        <v>15219.47</v>
      </c>
      <c r="C39" s="41">
        <v>14651.69</v>
      </c>
      <c r="D39" s="42">
        <f t="shared" si="0"/>
        <v>567.77999999999884</v>
      </c>
      <c r="E39" s="38">
        <f t="shared" si="1"/>
        <v>-2.5482019784546391E-2</v>
      </c>
    </row>
    <row r="40" spans="1:15" ht="14.25" customHeight="1" x14ac:dyDescent="0.3">
      <c r="A40" s="44">
        <v>20</v>
      </c>
      <c r="B40" s="45">
        <v>15151.4</v>
      </c>
      <c r="C40" s="46">
        <v>14565.98</v>
      </c>
      <c r="D40" s="47">
        <f t="shared" si="0"/>
        <v>585.42000000000007</v>
      </c>
      <c r="E40" s="48">
        <f t="shared" si="1"/>
        <v>4.7946669092467E-3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302829.86</v>
      </c>
      <c r="C42" s="51">
        <f>SUM(C21:C40)</f>
        <v>291177.33</v>
      </c>
      <c r="D42" s="52">
        <f>SUM(D21:D40)</f>
        <v>11652.529999999997</v>
      </c>
    </row>
    <row r="43" spans="1:15" ht="15.75" customHeight="1" x14ac:dyDescent="0.3">
      <c r="A43" s="53" t="s">
        <v>47</v>
      </c>
      <c r="B43" s="54">
        <f>AVERAGE(B21:B40)</f>
        <v>15141.492999999999</v>
      </c>
      <c r="C43" s="55">
        <f>AVERAGE(C21:C40)</f>
        <v>14558.8665</v>
      </c>
      <c r="D43" s="56">
        <f>AVERAGE(D21:D40)</f>
        <v>582.62649999999985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238">
        <f>D43</f>
        <v>582.62649999999985</v>
      </c>
      <c r="C47" s="60">
        <f>-(IF(D43&gt;300, 7.5%, 10%))</f>
        <v>-7.4999999999999997E-2</v>
      </c>
      <c r="D47" s="61">
        <f>IF(D43&lt;300, D43*0.9, D43*0.925)</f>
        <v>538.92951249999987</v>
      </c>
    </row>
    <row r="48" spans="1:15" ht="15.75" customHeight="1" x14ac:dyDescent="0.3">
      <c r="B48" s="239"/>
      <c r="C48" s="62">
        <f>+(IF(D43&gt;300, 7.5%, 10%))</f>
        <v>7.4999999999999997E-2</v>
      </c>
      <c r="D48" s="61">
        <f>IF(D43&lt;300, D43*1.1, D43*1.075)</f>
        <v>626.32348749999983</v>
      </c>
    </row>
    <row r="49" spans="1:7" ht="14.25" customHeight="1" x14ac:dyDescent="0.3">
      <c r="A49" s="63"/>
      <c r="D49" s="64"/>
    </row>
    <row r="50" spans="1:7" ht="15" customHeight="1" x14ac:dyDescent="0.3">
      <c r="B50" s="240" t="s">
        <v>26</v>
      </c>
      <c r="C50" s="240"/>
      <c r="D50" s="26"/>
      <c r="E50" s="65" t="s">
        <v>27</v>
      </c>
      <c r="F50" s="66"/>
      <c r="G50" s="65" t="s">
        <v>28</v>
      </c>
    </row>
    <row r="51" spans="1:7" ht="15" customHeight="1" x14ac:dyDescent="0.3">
      <c r="A51" s="67" t="s">
        <v>29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30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4" zoomScale="55" zoomScaleNormal="78" zoomScaleSheetLayoutView="55" workbookViewId="0">
      <selection activeCell="F158" sqref="F158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7" t="s">
        <v>49</v>
      </c>
      <c r="B1" s="257"/>
      <c r="C1" s="257"/>
      <c r="D1" s="257"/>
      <c r="E1" s="257"/>
      <c r="F1" s="257"/>
      <c r="G1" s="257"/>
      <c r="H1" s="257"/>
    </row>
    <row r="2" spans="1:8" x14ac:dyDescent="0.2">
      <c r="A2" s="257"/>
      <c r="B2" s="257"/>
      <c r="C2" s="257"/>
      <c r="D2" s="257"/>
      <c r="E2" s="257"/>
      <c r="F2" s="257"/>
      <c r="G2" s="257"/>
      <c r="H2" s="257"/>
    </row>
    <row r="3" spans="1:8" x14ac:dyDescent="0.2">
      <c r="A3" s="257"/>
      <c r="B3" s="257"/>
      <c r="C3" s="257"/>
      <c r="D3" s="257"/>
      <c r="E3" s="257"/>
      <c r="F3" s="257"/>
      <c r="G3" s="257"/>
      <c r="H3" s="257"/>
    </row>
    <row r="4" spans="1:8" x14ac:dyDescent="0.2">
      <c r="A4" s="257"/>
      <c r="B4" s="257"/>
      <c r="C4" s="257"/>
      <c r="D4" s="257"/>
      <c r="E4" s="257"/>
      <c r="F4" s="257"/>
      <c r="G4" s="257"/>
      <c r="H4" s="257"/>
    </row>
    <row r="5" spans="1:8" x14ac:dyDescent="0.2">
      <c r="A5" s="257"/>
      <c r="B5" s="257"/>
      <c r="C5" s="257"/>
      <c r="D5" s="257"/>
      <c r="E5" s="257"/>
      <c r="F5" s="257"/>
      <c r="G5" s="257"/>
      <c r="H5" s="257"/>
    </row>
    <row r="6" spans="1:8" x14ac:dyDescent="0.2">
      <c r="A6" s="257"/>
      <c r="B6" s="257"/>
      <c r="C6" s="257"/>
      <c r="D6" s="257"/>
      <c r="E6" s="257"/>
      <c r="F6" s="257"/>
      <c r="G6" s="257"/>
      <c r="H6" s="257"/>
    </row>
    <row r="7" spans="1:8" x14ac:dyDescent="0.2">
      <c r="A7" s="257"/>
      <c r="B7" s="257"/>
      <c r="C7" s="257"/>
      <c r="D7" s="257"/>
      <c r="E7" s="257"/>
      <c r="F7" s="257"/>
      <c r="G7" s="257"/>
      <c r="H7" s="257"/>
    </row>
    <row r="8" spans="1:8" x14ac:dyDescent="0.2">
      <c r="A8" s="258" t="s">
        <v>50</v>
      </c>
      <c r="B8" s="258"/>
      <c r="C8" s="258"/>
      <c r="D8" s="258"/>
      <c r="E8" s="258"/>
      <c r="F8" s="258"/>
      <c r="G8" s="258"/>
      <c r="H8" s="258"/>
    </row>
    <row r="9" spans="1:8" x14ac:dyDescent="0.2">
      <c r="A9" s="258"/>
      <c r="B9" s="258"/>
      <c r="C9" s="258"/>
      <c r="D9" s="258"/>
      <c r="E9" s="258"/>
      <c r="F9" s="258"/>
      <c r="G9" s="258"/>
      <c r="H9" s="258"/>
    </row>
    <row r="10" spans="1:8" x14ac:dyDescent="0.2">
      <c r="A10" s="258"/>
      <c r="B10" s="258"/>
      <c r="C10" s="258"/>
      <c r="D10" s="258"/>
      <c r="E10" s="258"/>
      <c r="F10" s="258"/>
      <c r="G10" s="258"/>
      <c r="H10" s="258"/>
    </row>
    <row r="11" spans="1:8" x14ac:dyDescent="0.2">
      <c r="A11" s="258"/>
      <c r="B11" s="258"/>
      <c r="C11" s="258"/>
      <c r="D11" s="258"/>
      <c r="E11" s="258"/>
      <c r="F11" s="258"/>
      <c r="G11" s="258"/>
      <c r="H11" s="258"/>
    </row>
    <row r="12" spans="1:8" x14ac:dyDescent="0.2">
      <c r="A12" s="258"/>
      <c r="B12" s="258"/>
      <c r="C12" s="258"/>
      <c r="D12" s="258"/>
      <c r="E12" s="258"/>
      <c r="F12" s="258"/>
      <c r="G12" s="258"/>
      <c r="H12" s="258"/>
    </row>
    <row r="13" spans="1:8" x14ac:dyDescent="0.2">
      <c r="A13" s="258"/>
      <c r="B13" s="258"/>
      <c r="C13" s="258"/>
      <c r="D13" s="258"/>
      <c r="E13" s="258"/>
      <c r="F13" s="258"/>
      <c r="G13" s="258"/>
      <c r="H13" s="258"/>
    </row>
    <row r="14" spans="1:8" x14ac:dyDescent="0.2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3">
      <c r="A15" s="72"/>
      <c r="B15" s="72"/>
      <c r="C15" s="72"/>
      <c r="D15" s="72"/>
      <c r="E15" s="72"/>
      <c r="F15" s="72"/>
      <c r="G15" s="72"/>
      <c r="H15" s="72"/>
    </row>
    <row r="16" spans="1:8" ht="19.5" customHeight="1" x14ac:dyDescent="0.3">
      <c r="A16" s="259" t="s">
        <v>31</v>
      </c>
      <c r="B16" s="260"/>
      <c r="C16" s="260"/>
      <c r="D16" s="260"/>
      <c r="E16" s="260"/>
      <c r="F16" s="260"/>
      <c r="G16" s="260"/>
      <c r="H16" s="261"/>
    </row>
    <row r="17" spans="1:8" ht="18.75" customHeight="1" x14ac:dyDescent="0.3">
      <c r="A17" s="73" t="s">
        <v>51</v>
      </c>
      <c r="B17" s="73"/>
      <c r="C17" s="72"/>
      <c r="D17" s="72"/>
      <c r="E17" s="72"/>
      <c r="F17" s="72"/>
      <c r="G17" s="72"/>
      <c r="H17" s="72"/>
    </row>
    <row r="18" spans="1:8" ht="26.25" customHeight="1" x14ac:dyDescent="0.4">
      <c r="A18" s="74" t="s">
        <v>33</v>
      </c>
      <c r="B18" s="262" t="s">
        <v>5</v>
      </c>
      <c r="C18" s="262"/>
      <c r="D18" s="262"/>
      <c r="E18" s="262"/>
      <c r="F18" s="72"/>
      <c r="G18" s="72"/>
      <c r="H18" s="72"/>
    </row>
    <row r="19" spans="1:8" ht="26.25" customHeight="1" x14ac:dyDescent="0.4">
      <c r="A19" s="74" t="s">
        <v>34</v>
      </c>
      <c r="B19" s="75" t="s">
        <v>7</v>
      </c>
      <c r="C19" s="72">
        <v>8</v>
      </c>
      <c r="D19" s="72"/>
      <c r="E19" s="72"/>
      <c r="F19" s="72"/>
      <c r="G19" s="72"/>
      <c r="H19" s="72"/>
    </row>
    <row r="20" spans="1:8" ht="26.25" customHeight="1" x14ac:dyDescent="0.4">
      <c r="A20" s="74" t="s">
        <v>35</v>
      </c>
      <c r="B20" s="75" t="s">
        <v>9</v>
      </c>
      <c r="C20" s="72"/>
      <c r="D20" s="72"/>
      <c r="E20" s="72"/>
      <c r="F20" s="72"/>
      <c r="G20" s="72"/>
      <c r="H20" s="72"/>
    </row>
    <row r="21" spans="1:8" ht="26.25" customHeight="1" x14ac:dyDescent="0.4">
      <c r="A21" s="74" t="s">
        <v>36</v>
      </c>
      <c r="B21" s="263" t="s">
        <v>11</v>
      </c>
      <c r="C21" s="263"/>
      <c r="D21" s="263"/>
      <c r="E21" s="263"/>
      <c r="F21" s="263"/>
      <c r="G21" s="263"/>
      <c r="H21" s="263"/>
    </row>
    <row r="22" spans="1:8" ht="26.25" customHeight="1" x14ac:dyDescent="0.4">
      <c r="A22" s="74" t="s">
        <v>37</v>
      </c>
      <c r="B22" s="76">
        <v>42656</v>
      </c>
      <c r="C22" s="72"/>
      <c r="D22" s="72"/>
      <c r="E22" s="72"/>
      <c r="F22" s="72"/>
      <c r="G22" s="72"/>
      <c r="H22" s="72"/>
    </row>
    <row r="23" spans="1:8" ht="26.25" customHeight="1" x14ac:dyDescent="0.4">
      <c r="A23" s="74" t="s">
        <v>38</v>
      </c>
      <c r="B23" s="76">
        <v>42657</v>
      </c>
      <c r="C23" s="72"/>
      <c r="D23" s="72"/>
      <c r="E23" s="72"/>
      <c r="F23" s="72"/>
      <c r="G23" s="72"/>
      <c r="H23" s="72"/>
    </row>
    <row r="24" spans="1:8" ht="18.75" customHeight="1" x14ac:dyDescent="0.3">
      <c r="A24" s="74"/>
      <c r="B24" s="77"/>
      <c r="C24" s="72"/>
      <c r="D24" s="72"/>
      <c r="E24" s="72"/>
      <c r="F24" s="72"/>
      <c r="G24" s="72"/>
      <c r="H24" s="72"/>
    </row>
    <row r="25" spans="1:8" ht="18.75" customHeight="1" x14ac:dyDescent="0.3">
      <c r="A25" s="78" t="s">
        <v>1</v>
      </c>
      <c r="B25" s="77"/>
      <c r="C25" s="72"/>
      <c r="D25" s="72"/>
      <c r="E25" s="72"/>
      <c r="F25" s="72"/>
      <c r="G25" s="72"/>
      <c r="H25" s="72"/>
    </row>
    <row r="26" spans="1:8" ht="26.25" customHeight="1" x14ac:dyDescent="0.4">
      <c r="A26" s="79" t="s">
        <v>4</v>
      </c>
      <c r="B26" s="262" t="s">
        <v>112</v>
      </c>
      <c r="C26" s="262"/>
      <c r="D26" s="72"/>
      <c r="E26" s="72"/>
      <c r="F26" s="72"/>
      <c r="G26" s="72"/>
      <c r="H26" s="72"/>
    </row>
    <row r="27" spans="1:8" ht="26.25" customHeight="1" x14ac:dyDescent="0.4">
      <c r="A27" s="80" t="s">
        <v>52</v>
      </c>
      <c r="B27" s="263" t="s">
        <v>113</v>
      </c>
      <c r="C27" s="263"/>
      <c r="D27" s="72"/>
      <c r="E27" s="72"/>
      <c r="F27" s="72"/>
      <c r="G27" s="72"/>
      <c r="H27" s="72"/>
    </row>
    <row r="28" spans="1:8" ht="27" customHeight="1" x14ac:dyDescent="0.4">
      <c r="A28" s="80" t="s">
        <v>6</v>
      </c>
      <c r="B28" s="81">
        <v>93.54</v>
      </c>
      <c r="C28" s="72"/>
      <c r="D28" s="72"/>
      <c r="E28" s="72"/>
      <c r="F28" s="72"/>
      <c r="G28" s="72"/>
      <c r="H28" s="72"/>
    </row>
    <row r="29" spans="1:8" ht="27" customHeight="1" x14ac:dyDescent="0.4">
      <c r="A29" s="80" t="s">
        <v>53</v>
      </c>
      <c r="B29" s="82">
        <v>0</v>
      </c>
      <c r="C29" s="264" t="s">
        <v>54</v>
      </c>
      <c r="D29" s="265"/>
      <c r="E29" s="265"/>
      <c r="F29" s="265"/>
      <c r="G29" s="265"/>
      <c r="H29" s="266"/>
    </row>
    <row r="30" spans="1:8" ht="19.5" customHeight="1" x14ac:dyDescent="0.3">
      <c r="A30" s="80" t="s">
        <v>55</v>
      </c>
      <c r="B30" s="83">
        <f>B28-B29</f>
        <v>93.54</v>
      </c>
      <c r="C30" s="84"/>
      <c r="D30" s="84"/>
      <c r="E30" s="84"/>
      <c r="F30" s="84"/>
      <c r="G30" s="84"/>
      <c r="H30" s="85"/>
    </row>
    <row r="31" spans="1:8" ht="27" customHeight="1" x14ac:dyDescent="0.4">
      <c r="A31" s="80" t="s">
        <v>56</v>
      </c>
      <c r="B31" s="86">
        <v>455.47</v>
      </c>
      <c r="C31" s="267" t="s">
        <v>57</v>
      </c>
      <c r="D31" s="268"/>
      <c r="E31" s="268"/>
      <c r="F31" s="268"/>
      <c r="G31" s="268"/>
      <c r="H31" s="269"/>
    </row>
    <row r="32" spans="1:8" ht="27" customHeight="1" x14ac:dyDescent="0.4">
      <c r="A32" s="80" t="s">
        <v>58</v>
      </c>
      <c r="B32" s="86">
        <v>477.45</v>
      </c>
      <c r="C32" s="267" t="s">
        <v>59</v>
      </c>
      <c r="D32" s="268"/>
      <c r="E32" s="268"/>
      <c r="F32" s="268"/>
      <c r="G32" s="268"/>
      <c r="H32" s="269"/>
    </row>
    <row r="33" spans="1:8" ht="18.75" customHeight="1" x14ac:dyDescent="0.3">
      <c r="A33" s="80"/>
      <c r="B33" s="87"/>
      <c r="C33" s="88"/>
      <c r="D33" s="88"/>
      <c r="E33" s="88"/>
      <c r="F33" s="88"/>
      <c r="G33" s="88"/>
      <c r="H33" s="88"/>
    </row>
    <row r="34" spans="1:8" ht="18.75" customHeight="1" x14ac:dyDescent="0.3">
      <c r="A34" s="80" t="s">
        <v>60</v>
      </c>
      <c r="B34" s="89">
        <f>B31/B32</f>
        <v>0.95396376583935494</v>
      </c>
      <c r="C34" s="72" t="s">
        <v>61</v>
      </c>
      <c r="D34" s="72"/>
      <c r="E34" s="72"/>
      <c r="F34" s="72"/>
      <c r="G34" s="72"/>
      <c r="H34" s="90"/>
    </row>
    <row r="35" spans="1:8" ht="19.5" customHeight="1" x14ac:dyDescent="0.3">
      <c r="A35" s="80"/>
      <c r="B35" s="83"/>
      <c r="C35" s="90"/>
      <c r="D35" s="90"/>
      <c r="E35" s="90"/>
      <c r="F35" s="90"/>
      <c r="G35" s="72"/>
      <c r="H35" s="90"/>
    </row>
    <row r="36" spans="1:8" ht="27" customHeight="1" x14ac:dyDescent="0.4">
      <c r="A36" s="91" t="s">
        <v>62</v>
      </c>
      <c r="B36" s="92">
        <v>100</v>
      </c>
      <c r="C36" s="72"/>
      <c r="D36" s="270" t="s">
        <v>63</v>
      </c>
      <c r="E36" s="271"/>
      <c r="F36" s="270" t="s">
        <v>64</v>
      </c>
      <c r="G36" s="272"/>
      <c r="H36" s="90"/>
    </row>
    <row r="37" spans="1:8" ht="26.25" customHeight="1" x14ac:dyDescent="0.4">
      <c r="A37" s="93" t="s">
        <v>65</v>
      </c>
      <c r="B37" s="94">
        <v>1</v>
      </c>
      <c r="C37" s="95" t="s">
        <v>66</v>
      </c>
      <c r="D37" s="96" t="s">
        <v>67</v>
      </c>
      <c r="E37" s="97" t="s">
        <v>68</v>
      </c>
      <c r="F37" s="96" t="s">
        <v>67</v>
      </c>
      <c r="G37" s="98" t="s">
        <v>68</v>
      </c>
      <c r="H37" s="90"/>
    </row>
    <row r="38" spans="1:8" ht="26.25" customHeight="1" x14ac:dyDescent="0.4">
      <c r="A38" s="93" t="s">
        <v>69</v>
      </c>
      <c r="B38" s="94">
        <v>1</v>
      </c>
      <c r="C38" s="99">
        <v>1</v>
      </c>
      <c r="D38" s="100">
        <v>33825122</v>
      </c>
      <c r="E38" s="101">
        <f>IF(ISBLANK(D38),"-",$D$48/$D$45*D38)</f>
        <v>37309241.409847863</v>
      </c>
      <c r="F38" s="100">
        <v>40742005</v>
      </c>
      <c r="G38" s="102">
        <f>IF(ISBLANK(F38),"-",$D$48/$F$45*F38)</f>
        <v>38271255.460725658</v>
      </c>
      <c r="H38" s="90"/>
    </row>
    <row r="39" spans="1:8" ht="26.25" customHeight="1" x14ac:dyDescent="0.4">
      <c r="A39" s="93" t="s">
        <v>70</v>
      </c>
      <c r="B39" s="94">
        <v>1</v>
      </c>
      <c r="C39" s="103">
        <v>2</v>
      </c>
      <c r="D39" s="104">
        <v>33613316</v>
      </c>
      <c r="E39" s="105">
        <f>IF(ISBLANK(D39),"-",$D$48/$D$45*D39)</f>
        <v>37075618.566268638</v>
      </c>
      <c r="F39" s="104">
        <v>40911608</v>
      </c>
      <c r="G39" s="106">
        <f>IF(ISBLANK(F39),"-",$D$48/$F$45*F39)</f>
        <v>38430573.092243925</v>
      </c>
      <c r="H39" s="90"/>
    </row>
    <row r="40" spans="1:8" ht="26.25" customHeight="1" x14ac:dyDescent="0.4">
      <c r="A40" s="93" t="s">
        <v>71</v>
      </c>
      <c r="B40" s="94">
        <v>1</v>
      </c>
      <c r="C40" s="103">
        <v>3</v>
      </c>
      <c r="D40" s="104">
        <v>33730869</v>
      </c>
      <c r="E40" s="105">
        <f>IF(ISBLANK(D40),"-",$D$48/$D$45*D40)</f>
        <v>37205279.98346772</v>
      </c>
      <c r="F40" s="104">
        <v>40518803</v>
      </c>
      <c r="G40" s="106">
        <f>IF(ISBLANK(F40),"-",$D$48/$F$45*F40)</f>
        <v>38061589.275633767</v>
      </c>
      <c r="H40" s="72"/>
    </row>
    <row r="41" spans="1:8" ht="26.25" customHeight="1" x14ac:dyDescent="0.4">
      <c r="A41" s="93" t="s">
        <v>72</v>
      </c>
      <c r="B41" s="94">
        <v>1</v>
      </c>
      <c r="C41" s="107">
        <v>4</v>
      </c>
      <c r="D41" s="108"/>
      <c r="E41" s="109" t="str">
        <f>IF(ISBLANK(D41),"-",$D$48/$D$45*D41)</f>
        <v>-</v>
      </c>
      <c r="F41" s="108"/>
      <c r="G41" s="110" t="str">
        <f>IF(ISBLANK(F41),"-",$D$48/$F$45*F41)</f>
        <v>-</v>
      </c>
      <c r="H41" s="72"/>
    </row>
    <row r="42" spans="1:8" ht="27" customHeight="1" x14ac:dyDescent="0.4">
      <c r="A42" s="93" t="s">
        <v>73</v>
      </c>
      <c r="B42" s="94">
        <v>1</v>
      </c>
      <c r="C42" s="111" t="s">
        <v>74</v>
      </c>
      <c r="D42" s="112">
        <f>AVERAGE(D38:D41)</f>
        <v>33723102.333333336</v>
      </c>
      <c r="E42" s="113">
        <f>AVERAGE(E38:E41)</f>
        <v>37196713.319861412</v>
      </c>
      <c r="F42" s="112">
        <f>AVERAGE(F38:F41)</f>
        <v>40724138.666666664</v>
      </c>
      <c r="G42" s="114">
        <f>AVERAGE(G38:G41)</f>
        <v>38254472.60953445</v>
      </c>
      <c r="H42" s="115"/>
    </row>
    <row r="43" spans="1:8" ht="26.25" customHeight="1" x14ac:dyDescent="0.4">
      <c r="A43" s="93" t="s">
        <v>75</v>
      </c>
      <c r="B43" s="94">
        <v>1</v>
      </c>
      <c r="C43" s="116" t="s">
        <v>76</v>
      </c>
      <c r="D43" s="117">
        <v>10.16</v>
      </c>
      <c r="E43" s="118"/>
      <c r="F43" s="117">
        <v>11.93</v>
      </c>
      <c r="G43" s="72"/>
      <c r="H43" s="115"/>
    </row>
    <row r="44" spans="1:8" ht="26.25" customHeight="1" x14ac:dyDescent="0.4">
      <c r="A44" s="93" t="s">
        <v>77</v>
      </c>
      <c r="B44" s="94">
        <v>1</v>
      </c>
      <c r="C44" s="119" t="s">
        <v>78</v>
      </c>
      <c r="D44" s="120">
        <f>D43*$B$34</f>
        <v>9.6922718609278462</v>
      </c>
      <c r="E44" s="121"/>
      <c r="F44" s="120">
        <f>F43*$B$34</f>
        <v>11.380787726463504</v>
      </c>
      <c r="G44" s="72"/>
      <c r="H44" s="115"/>
    </row>
    <row r="45" spans="1:8" ht="19.5" customHeight="1" x14ac:dyDescent="0.3">
      <c r="A45" s="93" t="s">
        <v>79</v>
      </c>
      <c r="B45" s="122">
        <f>(B44/B43)*(B42/B41)*(B40/B39)*(B38/B37)*B36</f>
        <v>100</v>
      </c>
      <c r="C45" s="119" t="s">
        <v>80</v>
      </c>
      <c r="D45" s="123">
        <f>D44*$B$30/100</f>
        <v>9.0661510987119076</v>
      </c>
      <c r="E45" s="124"/>
      <c r="F45" s="123">
        <f>F44*$B$30/100</f>
        <v>10.645588839333961</v>
      </c>
      <c r="G45" s="72"/>
      <c r="H45" s="115"/>
    </row>
    <row r="46" spans="1:8" ht="19.5" customHeight="1" x14ac:dyDescent="0.3">
      <c r="A46" s="252" t="s">
        <v>81</v>
      </c>
      <c r="B46" s="253"/>
      <c r="C46" s="119" t="s">
        <v>82</v>
      </c>
      <c r="D46" s="120">
        <f>D45/$B$45</f>
        <v>9.0661510987119082E-2</v>
      </c>
      <c r="E46" s="124"/>
      <c r="F46" s="125">
        <f>F45/$B$45</f>
        <v>0.10645588839333961</v>
      </c>
      <c r="G46" s="72"/>
      <c r="H46" s="115"/>
    </row>
    <row r="47" spans="1:8" ht="27" customHeight="1" x14ac:dyDescent="0.4">
      <c r="A47" s="254"/>
      <c r="B47" s="255"/>
      <c r="C47" s="126" t="s">
        <v>83</v>
      </c>
      <c r="D47" s="127">
        <v>0.1</v>
      </c>
      <c r="E47" s="72"/>
      <c r="F47" s="128"/>
      <c r="G47" s="72"/>
      <c r="H47" s="115"/>
    </row>
    <row r="48" spans="1:8" ht="18.75" customHeight="1" x14ac:dyDescent="0.3">
      <c r="A48" s="72"/>
      <c r="B48" s="72"/>
      <c r="C48" s="129" t="s">
        <v>84</v>
      </c>
      <c r="D48" s="120">
        <f>D47*$B$45</f>
        <v>10</v>
      </c>
      <c r="E48" s="72"/>
      <c r="F48" s="128"/>
      <c r="G48" s="72"/>
      <c r="H48" s="115"/>
    </row>
    <row r="49" spans="1:8" ht="19.5" customHeight="1" x14ac:dyDescent="0.3">
      <c r="A49" s="72"/>
      <c r="B49" s="72"/>
      <c r="C49" s="130" t="s">
        <v>85</v>
      </c>
      <c r="D49" s="131">
        <f>D48/B34</f>
        <v>10.482578435462269</v>
      </c>
      <c r="E49" s="72"/>
      <c r="F49" s="128"/>
      <c r="G49" s="72"/>
      <c r="H49" s="115"/>
    </row>
    <row r="50" spans="1:8" ht="18.75" customHeight="1" x14ac:dyDescent="0.3">
      <c r="A50" s="72"/>
      <c r="B50" s="72"/>
      <c r="C50" s="91" t="s">
        <v>86</v>
      </c>
      <c r="D50" s="132">
        <f>AVERAGE(E38:E41,G38:G41)</f>
        <v>37725592.964697927</v>
      </c>
      <c r="E50" s="72"/>
      <c r="F50" s="133"/>
      <c r="G50" s="72"/>
      <c r="H50" s="115"/>
    </row>
    <row r="51" spans="1:8" ht="18.75" customHeight="1" x14ac:dyDescent="0.3">
      <c r="A51" s="72"/>
      <c r="B51" s="72"/>
      <c r="C51" s="126" t="s">
        <v>87</v>
      </c>
      <c r="D51" s="134">
        <f>STDEV(E38:E41,G38:G41)/D50</f>
        <v>1.5789836745571693E-2</v>
      </c>
      <c r="E51" s="72"/>
      <c r="F51" s="133"/>
      <c r="G51" s="72"/>
      <c r="H51" s="115"/>
    </row>
    <row r="52" spans="1:8" ht="19.5" customHeight="1" x14ac:dyDescent="0.3">
      <c r="A52" s="72"/>
      <c r="B52" s="72"/>
      <c r="C52" s="135" t="s">
        <v>20</v>
      </c>
      <c r="D52" s="136">
        <f>COUNT(E38:E41,G38:G41)</f>
        <v>6</v>
      </c>
      <c r="E52" s="72"/>
      <c r="F52" s="133"/>
      <c r="G52" s="72"/>
      <c r="H52" s="72"/>
    </row>
    <row r="53" spans="1:8" ht="18.75" customHeight="1" x14ac:dyDescent="0.3">
      <c r="A53" s="72"/>
      <c r="B53" s="72"/>
      <c r="C53" s="72"/>
      <c r="D53" s="72"/>
      <c r="E53" s="72"/>
      <c r="F53" s="72"/>
      <c r="G53" s="72"/>
      <c r="H53" s="72"/>
    </row>
    <row r="54" spans="1:8" ht="18.75" customHeight="1" x14ac:dyDescent="0.3">
      <c r="A54" s="73" t="s">
        <v>1</v>
      </c>
      <c r="B54" s="137" t="s">
        <v>88</v>
      </c>
      <c r="C54" s="72"/>
      <c r="D54" s="72"/>
      <c r="E54" s="72"/>
      <c r="F54" s="72"/>
      <c r="G54" s="72"/>
      <c r="H54" s="72"/>
    </row>
    <row r="55" spans="1:8" ht="18.75" customHeight="1" x14ac:dyDescent="0.3">
      <c r="A55" s="72" t="s">
        <v>89</v>
      </c>
      <c r="B55" s="138" t="str">
        <f>B21</f>
        <v>Each vial contains Sterile Cefotaxime sodium USP equivalent to Cefotaxime 0.5 g</v>
      </c>
      <c r="C55" s="72"/>
      <c r="D55" s="72"/>
      <c r="E55" s="72"/>
      <c r="F55" s="72"/>
      <c r="G55" s="72"/>
      <c r="H55" s="72"/>
    </row>
    <row r="56" spans="1:8" ht="26.25" customHeight="1" x14ac:dyDescent="0.4">
      <c r="A56" s="139" t="s">
        <v>90</v>
      </c>
      <c r="B56" s="140">
        <v>500</v>
      </c>
      <c r="C56" s="72" t="str">
        <f>B20</f>
        <v>CEFOTAXIME</v>
      </c>
      <c r="D56" s="72"/>
      <c r="E56" s="72"/>
      <c r="F56" s="72"/>
      <c r="G56" s="72"/>
      <c r="H56" s="141"/>
    </row>
    <row r="57" spans="1:8" ht="18.75" customHeight="1" x14ac:dyDescent="0.3">
      <c r="A57" s="138" t="s">
        <v>91</v>
      </c>
      <c r="B57" s="189">
        <f>Uniformity!D43</f>
        <v>582.62649999999985</v>
      </c>
      <c r="C57" s="72"/>
      <c r="D57" s="72"/>
      <c r="E57" s="72"/>
      <c r="F57" s="72"/>
      <c r="G57" s="72"/>
      <c r="H57" s="141"/>
    </row>
    <row r="58" spans="1:8" ht="19.5" customHeight="1" x14ac:dyDescent="0.3">
      <c r="A58" s="72"/>
      <c r="B58" s="72"/>
      <c r="C58" s="72"/>
      <c r="D58" s="72"/>
      <c r="E58" s="72"/>
      <c r="F58" s="72"/>
      <c r="G58" s="72"/>
      <c r="H58" s="141"/>
    </row>
    <row r="59" spans="1:8" ht="27" customHeight="1" x14ac:dyDescent="0.4">
      <c r="A59" s="91" t="s">
        <v>92</v>
      </c>
      <c r="B59" s="92">
        <v>50</v>
      </c>
      <c r="C59" s="72"/>
      <c r="D59" s="142" t="s">
        <v>93</v>
      </c>
      <c r="E59" s="143" t="s">
        <v>66</v>
      </c>
      <c r="F59" s="143" t="s">
        <v>67</v>
      </c>
      <c r="G59" s="143" t="s">
        <v>94</v>
      </c>
      <c r="H59" s="95" t="s">
        <v>95</v>
      </c>
    </row>
    <row r="60" spans="1:8" ht="26.25" customHeight="1" x14ac:dyDescent="0.4">
      <c r="A60" s="93" t="s">
        <v>96</v>
      </c>
      <c r="B60" s="94">
        <v>5</v>
      </c>
      <c r="C60" s="245" t="s">
        <v>97</v>
      </c>
      <c r="D60" s="248">
        <v>63.19</v>
      </c>
      <c r="E60" s="144">
        <v>1</v>
      </c>
      <c r="F60" s="145">
        <v>42418254</v>
      </c>
      <c r="G60" s="146">
        <f>IF(ISBLANK(F60),"-",(F60/$D$50*$D$47*$B$68)*($B$57/$D$60))</f>
        <v>518.35655715001144</v>
      </c>
      <c r="H60" s="147">
        <f t="shared" ref="H60:H71" si="0">IF(ISBLANK(F60),"-",G60/$B$56)</f>
        <v>1.0367131143000228</v>
      </c>
    </row>
    <row r="61" spans="1:8" ht="26.25" customHeight="1" x14ac:dyDescent="0.4">
      <c r="A61" s="93" t="s">
        <v>98</v>
      </c>
      <c r="B61" s="94">
        <v>50</v>
      </c>
      <c r="C61" s="246"/>
      <c r="D61" s="249"/>
      <c r="E61" s="148">
        <v>2</v>
      </c>
      <c r="F61" s="104">
        <v>42216061</v>
      </c>
      <c r="G61" s="149">
        <f>IF(ISBLANK(F61),"-",(F61/$D$50*$D$47*$B$68)*($B$57/$D$60))</f>
        <v>515.88573250551224</v>
      </c>
      <c r="H61" s="150">
        <f t="shared" si="0"/>
        <v>1.0317714650110246</v>
      </c>
    </row>
    <row r="62" spans="1:8" ht="26.25" customHeight="1" x14ac:dyDescent="0.4">
      <c r="A62" s="93" t="s">
        <v>99</v>
      </c>
      <c r="B62" s="94">
        <v>1</v>
      </c>
      <c r="C62" s="246"/>
      <c r="D62" s="249"/>
      <c r="E62" s="148">
        <v>3</v>
      </c>
      <c r="F62" s="104">
        <v>41887954</v>
      </c>
      <c r="G62" s="149">
        <f>IF(ISBLANK(F62),"-",(F62/$D$50*$D$47*$B$68)*($B$57/$D$60))</f>
        <v>511.87622247483489</v>
      </c>
      <c r="H62" s="150">
        <f t="shared" si="0"/>
        <v>1.0237524449496698</v>
      </c>
    </row>
    <row r="63" spans="1:8" ht="27" customHeight="1" x14ac:dyDescent="0.4">
      <c r="A63" s="93" t="s">
        <v>100</v>
      </c>
      <c r="B63" s="94">
        <v>1</v>
      </c>
      <c r="C63" s="247"/>
      <c r="D63" s="250"/>
      <c r="E63" s="151">
        <v>4</v>
      </c>
      <c r="F63" s="152"/>
      <c r="G63" s="149" t="str">
        <f>IF(ISBLANK(F63),"-",(F63/$D$50*$D$47*$B$68)*($B$57/$D$60))</f>
        <v>-</v>
      </c>
      <c r="H63" s="150" t="str">
        <f t="shared" si="0"/>
        <v>-</v>
      </c>
    </row>
    <row r="64" spans="1:8" ht="26.25" customHeight="1" x14ac:dyDescent="0.4">
      <c r="A64" s="93" t="s">
        <v>101</v>
      </c>
      <c r="B64" s="94">
        <v>1</v>
      </c>
      <c r="C64" s="245" t="s">
        <v>102</v>
      </c>
      <c r="D64" s="248">
        <v>59.73</v>
      </c>
      <c r="E64" s="144">
        <v>1</v>
      </c>
      <c r="F64" s="145">
        <v>40025142</v>
      </c>
      <c r="G64" s="153">
        <f>IF(ISBLANK(F64),"-",(F64/$D$50*$D$47*$B$68)*($B$57/$D$64))</f>
        <v>517.44539981721982</v>
      </c>
      <c r="H64" s="154">
        <f t="shared" si="0"/>
        <v>1.0348907996344396</v>
      </c>
    </row>
    <row r="65" spans="1:8" ht="26.25" customHeight="1" x14ac:dyDescent="0.4">
      <c r="A65" s="93" t="s">
        <v>103</v>
      </c>
      <c r="B65" s="94">
        <v>1</v>
      </c>
      <c r="C65" s="246"/>
      <c r="D65" s="249"/>
      <c r="E65" s="148">
        <v>2</v>
      </c>
      <c r="F65" s="104">
        <v>39948918</v>
      </c>
      <c r="G65" s="155">
        <f>IF(ISBLANK(F65),"-",(F65/$D$50*$D$47*$B$68)*($B$57/$D$64))</f>
        <v>516.45997525193877</v>
      </c>
      <c r="H65" s="156">
        <f t="shared" si="0"/>
        <v>1.0329199505038775</v>
      </c>
    </row>
    <row r="66" spans="1:8" ht="26.25" customHeight="1" x14ac:dyDescent="0.4">
      <c r="A66" s="93" t="s">
        <v>104</v>
      </c>
      <c r="B66" s="94">
        <v>1</v>
      </c>
      <c r="C66" s="246"/>
      <c r="D66" s="249"/>
      <c r="E66" s="148">
        <v>3</v>
      </c>
      <c r="F66" s="104">
        <v>39593921</v>
      </c>
      <c r="G66" s="155">
        <f>IF(ISBLANK(F66),"-",(F66/$D$50*$D$47*$B$68)*($B$57/$D$64))</f>
        <v>511.87057080712975</v>
      </c>
      <c r="H66" s="156">
        <f t="shared" si="0"/>
        <v>1.0237411416142594</v>
      </c>
    </row>
    <row r="67" spans="1:8" ht="27" customHeight="1" x14ac:dyDescent="0.4">
      <c r="A67" s="93" t="s">
        <v>105</v>
      </c>
      <c r="B67" s="94">
        <v>1</v>
      </c>
      <c r="C67" s="247"/>
      <c r="D67" s="250"/>
      <c r="E67" s="151">
        <v>4</v>
      </c>
      <c r="F67" s="152"/>
      <c r="G67" s="157" t="str">
        <f>IF(ISBLANK(F67),"-",(F67/$D$50*$D$47*$B$68)*($B$57/$D$64))</f>
        <v>-</v>
      </c>
      <c r="H67" s="158" t="str">
        <f t="shared" si="0"/>
        <v>-</v>
      </c>
    </row>
    <row r="68" spans="1:8" ht="26.25" customHeight="1" x14ac:dyDescent="0.4">
      <c r="A68" s="93" t="s">
        <v>106</v>
      </c>
      <c r="B68" s="159">
        <f>(B67/B66)*(B65/B64)*(B63/B62)*(B61/B60)*B59</f>
        <v>500</v>
      </c>
      <c r="C68" s="245" t="s">
        <v>107</v>
      </c>
      <c r="D68" s="248">
        <v>59.4</v>
      </c>
      <c r="E68" s="144">
        <v>1</v>
      </c>
      <c r="F68" s="145">
        <v>38748892</v>
      </c>
      <c r="G68" s="153">
        <f>IF(ISBLANK(F68),"-",(F68/$D$50*$D$47*$B$68)*($B$57/$D$68))</f>
        <v>503.72906169937755</v>
      </c>
      <c r="H68" s="150">
        <f t="shared" si="0"/>
        <v>1.0074581233987552</v>
      </c>
    </row>
    <row r="69" spans="1:8" ht="27" customHeight="1" x14ac:dyDescent="0.4">
      <c r="A69" s="135" t="s">
        <v>108</v>
      </c>
      <c r="B69" s="160">
        <f>(D47*B68)/B56*B57</f>
        <v>58.262649999999987</v>
      </c>
      <c r="C69" s="246"/>
      <c r="D69" s="249"/>
      <c r="E69" s="148">
        <v>2</v>
      </c>
      <c r="F69" s="104">
        <v>38653262</v>
      </c>
      <c r="G69" s="155">
        <f>IF(ISBLANK(F69),"-",(F69/$D$50*$D$47*$B$68)*($B$57/$D$68))</f>
        <v>502.48588782564951</v>
      </c>
      <c r="H69" s="150">
        <f t="shared" si="0"/>
        <v>1.004971775651299</v>
      </c>
    </row>
    <row r="70" spans="1:8" ht="26.25" customHeight="1" x14ac:dyDescent="0.4">
      <c r="A70" s="252" t="s">
        <v>81</v>
      </c>
      <c r="B70" s="253"/>
      <c r="C70" s="246"/>
      <c r="D70" s="249"/>
      <c r="E70" s="148">
        <v>3</v>
      </c>
      <c r="F70" s="104">
        <v>38299286</v>
      </c>
      <c r="G70" s="155">
        <f>IF(ISBLANK(F70),"-",(F70/$D$50*$D$47*$B$68)*($B$57/$D$68))</f>
        <v>497.88425951730721</v>
      </c>
      <c r="H70" s="150">
        <f t="shared" si="0"/>
        <v>0.99576851903461439</v>
      </c>
    </row>
    <row r="71" spans="1:8" ht="27" customHeight="1" x14ac:dyDescent="0.4">
      <c r="A71" s="254"/>
      <c r="B71" s="255"/>
      <c r="C71" s="251"/>
      <c r="D71" s="250"/>
      <c r="E71" s="151">
        <v>4</v>
      </c>
      <c r="F71" s="152"/>
      <c r="G71" s="157" t="str">
        <f>IF(ISBLANK(F71),"-",(F71/$D$50*$D$47*$B$68)*($B$57/$D$68))</f>
        <v>-</v>
      </c>
      <c r="H71" s="161" t="str">
        <f t="shared" si="0"/>
        <v>-</v>
      </c>
    </row>
    <row r="72" spans="1:8" ht="26.25" customHeight="1" x14ac:dyDescent="0.4">
      <c r="A72" s="162"/>
      <c r="B72" s="162"/>
      <c r="C72" s="162"/>
      <c r="D72" s="162"/>
      <c r="E72" s="162"/>
      <c r="F72" s="163"/>
      <c r="G72" s="164" t="s">
        <v>74</v>
      </c>
      <c r="H72" s="165">
        <f>AVERAGE(H60:H71)</f>
        <v>1.0213319260108846</v>
      </c>
    </row>
    <row r="73" spans="1:8" ht="26.25" customHeight="1" x14ac:dyDescent="0.4">
      <c r="A73" s="72"/>
      <c r="B73" s="72"/>
      <c r="C73" s="162"/>
      <c r="D73" s="162"/>
      <c r="E73" s="162"/>
      <c r="F73" s="163"/>
      <c r="G73" s="166" t="s">
        <v>87</v>
      </c>
      <c r="H73" s="167">
        <f>STDEV(H60:H71)/H72</f>
        <v>1.4641670370908622E-2</v>
      </c>
    </row>
    <row r="74" spans="1:8" ht="27" customHeight="1" x14ac:dyDescent="0.4">
      <c r="A74" s="162"/>
      <c r="B74" s="162"/>
      <c r="C74" s="163"/>
      <c r="D74" s="163"/>
      <c r="E74" s="168"/>
      <c r="F74" s="163"/>
      <c r="G74" s="169" t="s">
        <v>20</v>
      </c>
      <c r="H74" s="170">
        <f>COUNT(H60:H71)</f>
        <v>9</v>
      </c>
    </row>
    <row r="75" spans="1:8" ht="18.75" customHeight="1" x14ac:dyDescent="0.3">
      <c r="A75" s="171"/>
      <c r="B75" s="171"/>
      <c r="C75" s="121"/>
      <c r="D75" s="121"/>
      <c r="E75" s="124"/>
      <c r="F75" s="121"/>
      <c r="G75" s="172"/>
      <c r="H75" s="173"/>
    </row>
    <row r="76" spans="1:8" ht="26.25" customHeight="1" x14ac:dyDescent="0.4">
      <c r="A76" s="79" t="s">
        <v>109</v>
      </c>
      <c r="B76" s="174" t="s">
        <v>110</v>
      </c>
      <c r="C76" s="256" t="str">
        <f>B20</f>
        <v>CEFOTAXIME</v>
      </c>
      <c r="D76" s="256"/>
      <c r="E76" s="175" t="s">
        <v>111</v>
      </c>
      <c r="F76" s="175"/>
      <c r="G76" s="176">
        <f>H72</f>
        <v>1.0213319260108846</v>
      </c>
      <c r="H76" s="173"/>
    </row>
    <row r="77" spans="1:8" ht="19.5" customHeight="1" x14ac:dyDescent="0.3">
      <c r="A77" s="177"/>
      <c r="B77" s="177"/>
      <c r="C77" s="178"/>
      <c r="D77" s="178"/>
      <c r="E77" s="178"/>
      <c r="F77" s="178"/>
      <c r="G77" s="178"/>
      <c r="H77" s="178"/>
    </row>
    <row r="78" spans="1:8" ht="18.75" customHeight="1" x14ac:dyDescent="0.3">
      <c r="A78" s="72"/>
      <c r="B78" s="244" t="s">
        <v>26</v>
      </c>
      <c r="C78" s="244"/>
      <c r="D78" s="72"/>
      <c r="E78" s="179" t="s">
        <v>27</v>
      </c>
      <c r="F78" s="180"/>
      <c r="G78" s="244" t="s">
        <v>28</v>
      </c>
      <c r="H78" s="244"/>
    </row>
    <row r="79" spans="1:8" ht="60" customHeight="1" x14ac:dyDescent="0.3">
      <c r="A79" s="181" t="s">
        <v>29</v>
      </c>
      <c r="B79" s="182"/>
      <c r="C79" s="182"/>
      <c r="D79" s="72"/>
      <c r="E79" s="183"/>
      <c r="F79" s="184"/>
      <c r="G79" s="185"/>
      <c r="H79" s="185"/>
    </row>
    <row r="80" spans="1:8" ht="60" customHeight="1" x14ac:dyDescent="0.3">
      <c r="A80" s="181" t="s">
        <v>30</v>
      </c>
      <c r="B80" s="186"/>
      <c r="C80" s="186"/>
      <c r="D80" s="72"/>
      <c r="E80" s="187"/>
      <c r="F80" s="184"/>
      <c r="G80" s="188"/>
      <c r="H80" s="188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CEFOTAXIME</vt:lpstr>
      <vt:lpstr>CEFOTAXIME!Print_Area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2016-10-28T09:06:00Z</cp:lastPrinted>
  <dcterms:created xsi:type="dcterms:W3CDTF">2005-07-05T10:19:27Z</dcterms:created>
  <dcterms:modified xsi:type="dcterms:W3CDTF">2016-10-28T09:08:13Z</dcterms:modified>
</cp:coreProperties>
</file>