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/>
  </bookViews>
  <sheets>
    <sheet name="SST (2)" sheetId="4" r:id="rId1"/>
    <sheet name="Uniformity" sheetId="2" r:id="rId2"/>
    <sheet name="Capecitabin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4" l="1"/>
  <c r="E51" i="4"/>
  <c r="D51" i="4"/>
  <c r="C51" i="4"/>
  <c r="B51" i="4"/>
  <c r="B52" i="4" s="1"/>
  <c r="B32" i="4"/>
  <c r="E30" i="4"/>
  <c r="D30" i="4"/>
  <c r="C30" i="4"/>
  <c r="B30" i="4"/>
  <c r="B31" i="4" s="1"/>
  <c r="B21" i="4"/>
  <c r="C124" i="3" l="1"/>
  <c r="B116" i="3"/>
  <c r="D100" i="3" s="1"/>
  <c r="B98" i="3"/>
  <c r="F97" i="3"/>
  <c r="F95" i="3"/>
  <c r="D95" i="3"/>
  <c r="B87" i="3"/>
  <c r="D97" i="3" s="1"/>
  <c r="B83" i="3"/>
  <c r="C76" i="3"/>
  <c r="B68" i="3"/>
  <c r="B57" i="3"/>
  <c r="C56" i="3"/>
  <c r="B55" i="3"/>
  <c r="B45" i="3"/>
  <c r="D48" i="3" s="1"/>
  <c r="F42" i="3"/>
  <c r="D42" i="3"/>
  <c r="B34" i="3"/>
  <c r="F44" i="3" s="1"/>
  <c r="B30" i="3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69" i="3" l="1"/>
  <c r="I39" i="3"/>
  <c r="F45" i="3"/>
  <c r="F46" i="3" s="1"/>
  <c r="D44" i="3"/>
  <c r="D45" i="3" s="1"/>
  <c r="D46" i="3" s="1"/>
  <c r="I92" i="3"/>
  <c r="D101" i="3"/>
  <c r="D102" i="3" s="1"/>
  <c r="F98" i="3"/>
  <c r="F99" i="3" s="1"/>
  <c r="D98" i="3"/>
  <c r="D99" i="3" s="1"/>
  <c r="G40" i="3"/>
  <c r="G41" i="3"/>
  <c r="E38" i="3"/>
  <c r="D49" i="3"/>
  <c r="E40" i="3" l="1"/>
  <c r="G39" i="3"/>
  <c r="G38" i="3"/>
  <c r="G42" i="3" s="1"/>
  <c r="E41" i="3"/>
  <c r="E39" i="3"/>
  <c r="G91" i="3"/>
  <c r="G93" i="3"/>
  <c r="G94" i="3"/>
  <c r="G92" i="3"/>
  <c r="E93" i="3"/>
  <c r="E91" i="3"/>
  <c r="E92" i="3"/>
  <c r="E94" i="3"/>
  <c r="D50" i="3" l="1"/>
  <c r="D51" i="3" s="1"/>
  <c r="D52" i="3"/>
  <c r="E42" i="3"/>
  <c r="D105" i="3"/>
  <c r="G95" i="3"/>
  <c r="D103" i="3"/>
  <c r="E109" i="3" s="1"/>
  <c r="F109" i="3" s="1"/>
  <c r="E95" i="3"/>
  <c r="G64" i="3"/>
  <c r="H64" i="3" s="1"/>
  <c r="G71" i="3" l="1"/>
  <c r="H71" i="3" s="1"/>
  <c r="G61" i="3"/>
  <c r="H61" i="3" s="1"/>
  <c r="G65" i="3"/>
  <c r="H65" i="3" s="1"/>
  <c r="G66" i="3"/>
  <c r="H66" i="3" s="1"/>
  <c r="G67" i="3"/>
  <c r="H67" i="3" s="1"/>
  <c r="G62" i="3"/>
  <c r="H62" i="3" s="1"/>
  <c r="G68" i="3"/>
  <c r="H68" i="3" s="1"/>
  <c r="G70" i="3"/>
  <c r="H70" i="3" s="1"/>
  <c r="G60" i="3"/>
  <c r="H60" i="3" s="1"/>
  <c r="G69" i="3"/>
  <c r="H69" i="3" s="1"/>
  <c r="G63" i="3"/>
  <c r="H63" i="3" s="1"/>
  <c r="E108" i="3"/>
  <c r="F108" i="3" s="1"/>
  <c r="E110" i="3"/>
  <c r="F110" i="3" s="1"/>
  <c r="D104" i="3"/>
  <c r="E112" i="3"/>
  <c r="F112" i="3" s="1"/>
  <c r="E111" i="3"/>
  <c r="F111" i="3" s="1"/>
  <c r="E113" i="3"/>
  <c r="F113" i="3" s="1"/>
  <c r="G72" i="3" l="1"/>
  <c r="G73" i="3" s="1"/>
  <c r="G74" i="3"/>
  <c r="E117" i="3"/>
  <c r="E115" i="3"/>
  <c r="E116" i="3" s="1"/>
  <c r="E119" i="3"/>
  <c r="E120" i="3"/>
  <c r="F125" i="3"/>
  <c r="F120" i="3"/>
  <c r="F117" i="3"/>
  <c r="D125" i="3"/>
  <c r="F115" i="3"/>
  <c r="F119" i="3"/>
  <c r="H74" i="3"/>
  <c r="H72" i="3"/>
  <c r="G124" i="3" l="1"/>
  <c r="F116" i="3"/>
  <c r="G76" i="3"/>
  <c r="H73" i="3"/>
</calcChain>
</file>

<file path=xl/sharedStrings.xml><?xml version="1.0" encoding="utf-8"?>
<sst xmlns="http://schemas.openxmlformats.org/spreadsheetml/2006/main" count="241" uniqueCount="136">
  <si>
    <t>HPLC System Suitability Report</t>
  </si>
  <si>
    <t>Analysis Data</t>
  </si>
  <si>
    <t>Assay</t>
  </si>
  <si>
    <t>Sample(s)</t>
  </si>
  <si>
    <t>Reference Substance:</t>
  </si>
  <si>
    <t xml:space="preserve">BDOCIN 150 TABLETS  </t>
  </si>
  <si>
    <t>% age Purity:</t>
  </si>
  <si>
    <t>NDQD201608064</t>
  </si>
  <si>
    <t>Weight (mg):</t>
  </si>
  <si>
    <t>Capecitabine USP</t>
  </si>
  <si>
    <t>Standard Conc (mg/mL):</t>
  </si>
  <si>
    <t>Each film coated tablet contains Capecitabine USP 150 mg</t>
  </si>
  <si>
    <t>2016-08-05 08:25:11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</si>
  <si>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</si>
  <si>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</si>
  <si>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</si>
  <si>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</si>
  <si>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</si>
  <si>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</si>
  <si>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</si>
  <si>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</si>
  <si>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</si>
  <si>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</si>
  <si>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</si>
  <si>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</si>
  <si>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</si>
  <si>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</si>
  <si>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</si>
  <si>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</si>
  <si>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</si>
  <si>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</si>
  <si>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</si>
  <si>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</si>
  <si>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</si>
  <si>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</si>
  <si>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</si>
  <si>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</si>
  <si>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</si>
  <si>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</si>
  <si>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</si>
  <si>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</si>
  <si>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</si>
  <si>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</si>
  <si>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</si>
  <si>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</si>
  <si>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</si>
  <si>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</si>
  <si>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</si>
  <si>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</si>
  <si>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</si>
  <si>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</si>
  <si>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</si>
  <si>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</si>
  <si>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</si>
  <si>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</si>
  <si>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</si>
  <si>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</si>
  <si>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</si>
  <si>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</si>
  <si>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</si>
  <si>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</si>
  <si>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</si>
  <si>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</si>
  <si>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</si>
  <si>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</si>
  <si>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</si>
  <si>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</si>
  <si>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</si>
  <si>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</si>
  <si>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</si>
  <si>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</si>
  <si>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</si>
  <si>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</si>
  <si>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</si>
  <si>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</si>
  <si>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</si>
  <si>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</si>
  <si>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</si>
  <si>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</si>
  <si>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</si>
  <si>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</si>
  <si>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</si>
  <si>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</si>
  <si>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</si>
  <si>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</si>
  <si>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</si>
  <si>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</si>
  <si>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</si>
  <si>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</si>
  <si>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</si>
  <si>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</si>
  <si>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</si>
  <si>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</si>
  <si>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</si>
  <si>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</si>
  <si>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</si>
  <si>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</si>
  <si>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</si>
  <si>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</si>
  <si>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</si>
  <si>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</si>
  <si>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</si>
  <si>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</si>
  <si>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</si>
  <si>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</si>
  <si>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</si>
  <si>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</si>
  <si>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</si>
  <si>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</si>
  <si>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</si>
  <si>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</si>
  <si>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</si>
  <si>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</si>
  <si>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</si>
  <si>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</si>
  <si>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</si>
  <si>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</si>
  <si>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</si>
  <si>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</si>
  <si>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</si>
  <si>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</si>
  <si>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</si>
  <si>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</si>
  <si>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</si>
  <si>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</si>
  <si>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</si>
  <si>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</si>
  <si>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</si>
  <si>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</si>
  <si>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</si>
  <si>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</si>
  <si>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Capecitabine</t>
  </si>
  <si>
    <t>C1-1</t>
  </si>
  <si>
    <t>c1-1</t>
  </si>
  <si>
    <t>BDOCIN 500 MG TABLETS USP</t>
  </si>
  <si>
    <t>2016-08-05 07:59:50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</si>
</sst>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3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9" workbookViewId="0">
      <selection activeCell="B19" sqref="B19"/>
    </sheetView>
  </sheetViews>
  <sheetFormatPr defaultRowHeight="13.5" x14ac:dyDescent="0.25"/>
  <cols>
    <col min="1" max="1" width="27.5703125" style="238" customWidth="1"/>
    <col min="2" max="2" width="20.42578125" style="238" customWidth="1"/>
    <col min="3" max="3" width="31.85546875" style="238" customWidth="1"/>
    <col min="4" max="4" width="25.85546875" style="238" customWidth="1"/>
    <col min="5" max="5" width="25.7109375" style="238" customWidth="1"/>
    <col min="6" max="6" width="23.140625" style="238" customWidth="1"/>
    <col min="7" max="7" width="28.42578125" style="238" customWidth="1"/>
    <col min="8" max="8" width="21.5703125" style="238" customWidth="1"/>
    <col min="9" max="9" width="9.140625" style="238" customWidth="1"/>
    <col min="10" max="16384" width="9.140625" style="274"/>
  </cols>
  <sheetData>
    <row r="14" spans="1:6" ht="15" customHeight="1" x14ac:dyDescent="0.3">
      <c r="A14" s="237"/>
      <c r="C14" s="239"/>
      <c r="F14" s="239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240" t="s">
        <v>1</v>
      </c>
      <c r="B16" s="241" t="s">
        <v>2</v>
      </c>
    </row>
    <row r="17" spans="1:5" ht="16.5" customHeight="1" x14ac:dyDescent="0.3">
      <c r="A17" s="242" t="s">
        <v>3</v>
      </c>
      <c r="B17" s="242" t="s">
        <v>134</v>
      </c>
      <c r="D17" s="243"/>
      <c r="E17" s="244"/>
    </row>
    <row r="18" spans="1:5" ht="16.5" customHeight="1" x14ac:dyDescent="0.3">
      <c r="A18" s="245" t="s">
        <v>4</v>
      </c>
      <c r="B18" s="238" t="s">
        <v>131</v>
      </c>
      <c r="C18" s="244"/>
      <c r="D18" s="244"/>
      <c r="E18" s="244"/>
    </row>
    <row r="19" spans="1:5" ht="16.5" customHeight="1" x14ac:dyDescent="0.3">
      <c r="A19" s="245" t="s">
        <v>6</v>
      </c>
      <c r="B19" s="246">
        <v>99.7</v>
      </c>
      <c r="C19" s="244"/>
      <c r="D19" s="244"/>
      <c r="E19" s="244"/>
    </row>
    <row r="20" spans="1:5" ht="16.5" customHeight="1" x14ac:dyDescent="0.3">
      <c r="A20" s="242" t="s">
        <v>8</v>
      </c>
      <c r="B20" s="246">
        <v>11.69</v>
      </c>
      <c r="C20" s="244"/>
      <c r="D20" s="244"/>
      <c r="E20" s="244"/>
    </row>
    <row r="21" spans="1:5" ht="16.5" customHeight="1" x14ac:dyDescent="0.3">
      <c r="A21" s="242" t="s">
        <v>10</v>
      </c>
      <c r="B21" s="247">
        <f>B20/25</f>
        <v>0.46759999999999996</v>
      </c>
      <c r="C21" s="244"/>
      <c r="D21" s="244"/>
      <c r="E21" s="244"/>
    </row>
    <row r="22" spans="1:5" ht="15.75" customHeight="1" x14ac:dyDescent="0.25">
      <c r="A22" s="244"/>
      <c r="B22" s="244" t="s">
        <v>135</v>
      </c>
      <c r="C22" s="244"/>
      <c r="D22" s="244"/>
      <c r="E22" s="244"/>
    </row>
    <row r="23" spans="1:5" ht="16.5" customHeight="1" x14ac:dyDescent="0.3">
      <c r="A23" s="248" t="s">
        <v>13</v>
      </c>
      <c r="B23" s="249" t="s">
        <v>14</v>
      </c>
      <c r="C23" s="248" t="s">
        <v>15</v>
      </c>
      <c r="D23" s="248" t="s">
        <v>16</v>
      </c>
      <c r="E23" s="248" t="s">
        <v>17</v>
      </c>
    </row>
    <row r="24" spans="1:5" ht="16.5" customHeight="1" x14ac:dyDescent="0.3">
      <c r="A24" s="250">
        <v>1</v>
      </c>
      <c r="B24" s="251">
        <v>62638509</v>
      </c>
      <c r="C24" s="251">
        <v>22908.7</v>
      </c>
      <c r="D24" s="252">
        <v>1.1000000000000001</v>
      </c>
      <c r="E24" s="253">
        <v>15.5</v>
      </c>
    </row>
    <row r="25" spans="1:5" ht="16.5" customHeight="1" x14ac:dyDescent="0.3">
      <c r="A25" s="250">
        <v>2</v>
      </c>
      <c r="B25" s="251">
        <v>62808973</v>
      </c>
      <c r="C25" s="251">
        <v>22843.599999999999</v>
      </c>
      <c r="D25" s="252">
        <v>1.1000000000000001</v>
      </c>
      <c r="E25" s="252">
        <v>15.5</v>
      </c>
    </row>
    <row r="26" spans="1:5" ht="16.5" customHeight="1" x14ac:dyDescent="0.3">
      <c r="A26" s="250">
        <v>3</v>
      </c>
      <c r="B26" s="251">
        <v>62910116</v>
      </c>
      <c r="C26" s="251">
        <v>22866.5</v>
      </c>
      <c r="D26" s="252">
        <v>1.1000000000000001</v>
      </c>
      <c r="E26" s="252">
        <v>15.5</v>
      </c>
    </row>
    <row r="27" spans="1:5" ht="16.5" customHeight="1" x14ac:dyDescent="0.3">
      <c r="A27" s="250">
        <v>4</v>
      </c>
      <c r="B27" s="251">
        <v>62977747</v>
      </c>
      <c r="C27" s="251">
        <v>22813</v>
      </c>
      <c r="D27" s="252">
        <v>1.1000000000000001</v>
      </c>
      <c r="E27" s="252">
        <v>15.5</v>
      </c>
    </row>
    <row r="28" spans="1:5" ht="16.5" customHeight="1" x14ac:dyDescent="0.3">
      <c r="A28" s="250">
        <v>5</v>
      </c>
      <c r="B28" s="251">
        <v>62878459</v>
      </c>
      <c r="C28" s="251">
        <v>22759.5</v>
      </c>
      <c r="D28" s="252">
        <v>1.1000000000000001</v>
      </c>
      <c r="E28" s="252">
        <v>15.5</v>
      </c>
    </row>
    <row r="29" spans="1:5" ht="16.5" customHeight="1" x14ac:dyDescent="0.3">
      <c r="A29" s="250">
        <v>6</v>
      </c>
      <c r="B29" s="254">
        <v>63018634</v>
      </c>
      <c r="C29" s="254">
        <v>22891.1</v>
      </c>
      <c r="D29" s="255">
        <v>1.1000000000000001</v>
      </c>
      <c r="E29" s="255">
        <v>15.5</v>
      </c>
    </row>
    <row r="30" spans="1:5" ht="16.5" customHeight="1" x14ac:dyDescent="0.3">
      <c r="A30" s="256" t="s">
        <v>18</v>
      </c>
      <c r="B30" s="257">
        <f>AVERAGE(B24:B29)</f>
        <v>62872073</v>
      </c>
      <c r="C30" s="258">
        <f>AVERAGE(C24:C29)</f>
        <v>22847.066666666666</v>
      </c>
      <c r="D30" s="259">
        <f>AVERAGE(D24:D29)</f>
        <v>1.0999999999999999</v>
      </c>
      <c r="E30" s="259">
        <f>AVERAGE(E24:E29)</f>
        <v>15.5</v>
      </c>
    </row>
    <row r="31" spans="1:5" ht="16.5" customHeight="1" x14ac:dyDescent="0.3">
      <c r="A31" s="260" t="s">
        <v>19</v>
      </c>
      <c r="B31" s="261">
        <f>(STDEV(B24:B29)/B30)</f>
        <v>2.1653309218351252E-3</v>
      </c>
      <c r="C31" s="262"/>
      <c r="D31" s="262"/>
      <c r="E31" s="263"/>
    </row>
    <row r="32" spans="1:5" s="238" customFormat="1" ht="16.5" customHeight="1" x14ac:dyDescent="0.3">
      <c r="A32" s="264" t="s">
        <v>20</v>
      </c>
      <c r="B32" s="265">
        <f>COUNT(B24:B29)</f>
        <v>6</v>
      </c>
      <c r="C32" s="266"/>
      <c r="D32" s="267"/>
      <c r="E32" s="268"/>
    </row>
    <row r="33" spans="1:5" s="238" customFormat="1" ht="15.75" customHeight="1" x14ac:dyDescent="0.25">
      <c r="A33" s="244"/>
      <c r="B33" s="244"/>
      <c r="C33" s="244"/>
      <c r="D33" s="244"/>
      <c r="E33" s="244"/>
    </row>
    <row r="34" spans="1:5" s="238" customFormat="1" ht="16.5" customHeight="1" x14ac:dyDescent="0.3">
      <c r="A34" s="245" t="s">
        <v>21</v>
      </c>
      <c r="B34" s="269" t="s">
        <v>22</v>
      </c>
      <c r="C34" s="270"/>
      <c r="D34" s="270"/>
      <c r="E34" s="270"/>
    </row>
    <row r="35" spans="1:5" ht="16.5" customHeight="1" x14ac:dyDescent="0.3">
      <c r="A35" s="245"/>
      <c r="B35" s="269" t="s">
        <v>23</v>
      </c>
      <c r="C35" s="270"/>
      <c r="D35" s="270"/>
      <c r="E35" s="270"/>
    </row>
    <row r="36" spans="1:5" ht="16.5" customHeight="1" x14ac:dyDescent="0.3">
      <c r="A36" s="245"/>
      <c r="B36" s="269" t="s">
        <v>24</v>
      </c>
      <c r="C36" s="270"/>
      <c r="D36" s="270"/>
      <c r="E36" s="270"/>
    </row>
    <row r="37" spans="1:5" ht="15.75" customHeight="1" x14ac:dyDescent="0.25">
      <c r="A37" s="244"/>
      <c r="B37" s="244"/>
      <c r="C37" s="244"/>
      <c r="D37" s="244"/>
      <c r="E37" s="244"/>
    </row>
    <row r="38" spans="1:5" ht="16.5" customHeight="1" x14ac:dyDescent="0.3">
      <c r="A38" s="240" t="s">
        <v>1</v>
      </c>
      <c r="B38" s="241" t="s">
        <v>25</v>
      </c>
    </row>
    <row r="39" spans="1:5" ht="16.5" customHeight="1" x14ac:dyDescent="0.3">
      <c r="A39" s="245" t="s">
        <v>4</v>
      </c>
      <c r="B39" s="242"/>
      <c r="C39" s="244"/>
      <c r="D39" s="244"/>
      <c r="E39" s="244"/>
    </row>
    <row r="40" spans="1:5" ht="16.5" customHeight="1" x14ac:dyDescent="0.3">
      <c r="A40" s="245" t="s">
        <v>6</v>
      </c>
      <c r="B40" s="246"/>
      <c r="C40" s="244"/>
      <c r="D40" s="244"/>
      <c r="E40" s="244"/>
    </row>
    <row r="41" spans="1:5" ht="16.5" customHeight="1" x14ac:dyDescent="0.3">
      <c r="A41" s="242" t="s">
        <v>8</v>
      </c>
      <c r="B41" s="246"/>
      <c r="C41" s="244"/>
      <c r="D41" s="244"/>
      <c r="E41" s="244"/>
    </row>
    <row r="42" spans="1:5" ht="16.5" customHeight="1" x14ac:dyDescent="0.3">
      <c r="A42" s="242" t="s">
        <v>10</v>
      </c>
      <c r="B42" s="247"/>
      <c r="C42" s="244"/>
      <c r="D42" s="244"/>
      <c r="E42" s="244"/>
    </row>
    <row r="43" spans="1:5" ht="15.75" customHeight="1" x14ac:dyDescent="0.25">
      <c r="A43" s="244"/>
      <c r="B43" s="244"/>
      <c r="C43" s="244"/>
      <c r="D43" s="244"/>
      <c r="E43" s="244"/>
    </row>
    <row r="44" spans="1:5" ht="16.5" customHeight="1" x14ac:dyDescent="0.3">
      <c r="A44" s="248" t="s">
        <v>13</v>
      </c>
      <c r="B44" s="249" t="s">
        <v>14</v>
      </c>
      <c r="C44" s="248" t="s">
        <v>15</v>
      </c>
      <c r="D44" s="248" t="s">
        <v>16</v>
      </c>
      <c r="E44" s="248" t="s">
        <v>17</v>
      </c>
    </row>
    <row r="45" spans="1:5" ht="16.5" customHeight="1" x14ac:dyDescent="0.3">
      <c r="A45" s="250">
        <v>1</v>
      </c>
      <c r="B45" s="251"/>
      <c r="C45" s="251"/>
      <c r="D45" s="252"/>
      <c r="E45" s="253"/>
    </row>
    <row r="46" spans="1:5" ht="16.5" customHeight="1" x14ac:dyDescent="0.3">
      <c r="A46" s="250">
        <v>2</v>
      </c>
      <c r="B46" s="251"/>
      <c r="C46" s="251"/>
      <c r="D46" s="252"/>
      <c r="E46" s="252"/>
    </row>
    <row r="47" spans="1:5" ht="16.5" customHeight="1" x14ac:dyDescent="0.3">
      <c r="A47" s="250">
        <v>3</v>
      </c>
      <c r="B47" s="251"/>
      <c r="C47" s="251"/>
      <c r="D47" s="252"/>
      <c r="E47" s="252"/>
    </row>
    <row r="48" spans="1:5" ht="16.5" customHeight="1" x14ac:dyDescent="0.3">
      <c r="A48" s="250">
        <v>4</v>
      </c>
      <c r="B48" s="251"/>
      <c r="C48" s="251"/>
      <c r="D48" s="252"/>
      <c r="E48" s="252"/>
    </row>
    <row r="49" spans="1:7" ht="16.5" customHeight="1" x14ac:dyDescent="0.3">
      <c r="A49" s="250">
        <v>5</v>
      </c>
      <c r="B49" s="251"/>
      <c r="C49" s="251"/>
      <c r="D49" s="252"/>
      <c r="E49" s="252"/>
    </row>
    <row r="50" spans="1:7" ht="16.5" customHeight="1" x14ac:dyDescent="0.3">
      <c r="A50" s="250">
        <v>6</v>
      </c>
      <c r="B50" s="254"/>
      <c r="C50" s="254"/>
      <c r="D50" s="255"/>
      <c r="E50" s="255"/>
    </row>
    <row r="51" spans="1:7" ht="16.5" customHeight="1" x14ac:dyDescent="0.3">
      <c r="A51" s="256" t="s">
        <v>18</v>
      </c>
      <c r="B51" s="257" t="e">
        <f>AVERAGE(B45:B50)</f>
        <v>#DIV/0!</v>
      </c>
      <c r="C51" s="258" t="e">
        <f>AVERAGE(C45:C50)</f>
        <v>#DIV/0!</v>
      </c>
      <c r="D51" s="259" t="e">
        <f>AVERAGE(D45:D50)</f>
        <v>#DIV/0!</v>
      </c>
      <c r="E51" s="259" t="e">
        <f>AVERAGE(E45:E50)</f>
        <v>#DIV/0!</v>
      </c>
    </row>
    <row r="52" spans="1:7" ht="16.5" customHeight="1" x14ac:dyDescent="0.3">
      <c r="A52" s="260" t="s">
        <v>19</v>
      </c>
      <c r="B52" s="261" t="e">
        <f>(STDEV(B45:B50)/B51)</f>
        <v>#DIV/0!</v>
      </c>
      <c r="C52" s="262"/>
      <c r="D52" s="262"/>
      <c r="E52" s="263"/>
    </row>
    <row r="53" spans="1:7" s="238" customFormat="1" ht="16.5" customHeight="1" x14ac:dyDescent="0.3">
      <c r="A53" s="264" t="s">
        <v>20</v>
      </c>
      <c r="B53" s="265">
        <f>COUNT(B45:B50)</f>
        <v>0</v>
      </c>
      <c r="C53" s="266"/>
      <c r="D53" s="267"/>
      <c r="E53" s="268"/>
    </row>
    <row r="54" spans="1:7" s="238" customFormat="1" ht="15.75" customHeight="1" x14ac:dyDescent="0.25">
      <c r="A54" s="244"/>
      <c r="B54" s="244"/>
      <c r="C54" s="244"/>
      <c r="D54" s="244"/>
      <c r="E54" s="244"/>
    </row>
    <row r="55" spans="1:7" s="238" customFormat="1" ht="16.5" customHeight="1" x14ac:dyDescent="0.3">
      <c r="A55" s="245" t="s">
        <v>21</v>
      </c>
      <c r="B55" s="269" t="s">
        <v>22</v>
      </c>
      <c r="C55" s="270"/>
      <c r="D55" s="270"/>
      <c r="E55" s="270"/>
    </row>
    <row r="56" spans="1:7" ht="16.5" customHeight="1" x14ac:dyDescent="0.3">
      <c r="A56" s="245"/>
      <c r="B56" s="269" t="s">
        <v>23</v>
      </c>
      <c r="C56" s="270"/>
      <c r="D56" s="270"/>
      <c r="E56" s="270"/>
    </row>
    <row r="57" spans="1:7" ht="16.5" customHeight="1" x14ac:dyDescent="0.3">
      <c r="A57" s="245"/>
      <c r="B57" s="269" t="s">
        <v>24</v>
      </c>
      <c r="C57" s="270"/>
      <c r="D57" s="270"/>
      <c r="E57" s="270"/>
    </row>
    <row r="58" spans="1:7" ht="14.25" customHeight="1" thickBot="1" x14ac:dyDescent="0.3">
      <c r="A58" s="271"/>
      <c r="B58" s="272"/>
      <c r="D58" s="273"/>
      <c r="F58" s="274"/>
      <c r="G58" s="274"/>
    </row>
    <row r="59" spans="1:7" ht="15" customHeight="1" x14ac:dyDescent="0.3">
      <c r="B59" s="282" t="s">
        <v>26</v>
      </c>
      <c r="C59" s="282"/>
      <c r="E59" s="275" t="s">
        <v>27</v>
      </c>
      <c r="F59" s="276"/>
      <c r="G59" s="275" t="s">
        <v>28</v>
      </c>
    </row>
    <row r="60" spans="1:7" ht="15" customHeight="1" x14ac:dyDescent="0.3">
      <c r="A60" s="277" t="s">
        <v>29</v>
      </c>
      <c r="B60" s="278"/>
      <c r="C60" s="278"/>
      <c r="E60" s="278"/>
      <c r="G60" s="278"/>
    </row>
    <row r="61" spans="1:7" ht="15" customHeight="1" x14ac:dyDescent="0.3">
      <c r="A61" s="277" t="s">
        <v>30</v>
      </c>
      <c r="B61" s="279"/>
      <c r="C61" s="279"/>
      <c r="E61" s="279"/>
      <c r="G61" s="28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D47" sqref="D4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43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42"/>
    </row>
    <row r="14" spans="1:7" ht="16.5" customHeight="1" x14ac:dyDescent="0.3">
      <c r="A14" s="290" t="s">
        <v>33</v>
      </c>
      <c r="B14" s="290"/>
      <c r="C14" s="12" t="s">
        <v>5</v>
      </c>
    </row>
    <row r="15" spans="1:7" ht="16.5" customHeight="1" x14ac:dyDescent="0.3">
      <c r="A15" s="290" t="s">
        <v>34</v>
      </c>
      <c r="B15" s="290"/>
      <c r="C15" s="12" t="s">
        <v>7</v>
      </c>
    </row>
    <row r="16" spans="1:7" ht="16.5" customHeight="1" x14ac:dyDescent="0.3">
      <c r="A16" s="290" t="s">
        <v>35</v>
      </c>
      <c r="B16" s="290"/>
      <c r="C16" s="12" t="s">
        <v>9</v>
      </c>
    </row>
    <row r="17" spans="1:5" ht="16.5" customHeight="1" x14ac:dyDescent="0.3">
      <c r="A17" s="290" t="s">
        <v>36</v>
      </c>
      <c r="B17" s="290"/>
      <c r="C17" s="12" t="s">
        <v>11</v>
      </c>
    </row>
    <row r="18" spans="1:5" ht="16.5" customHeight="1" x14ac:dyDescent="0.3">
      <c r="A18" s="290" t="s">
        <v>37</v>
      </c>
      <c r="B18" s="290"/>
      <c r="C18" s="49" t="s">
        <v>12</v>
      </c>
    </row>
    <row r="19" spans="1:5" ht="16.5" customHeight="1" x14ac:dyDescent="0.3">
      <c r="A19" s="290" t="s">
        <v>38</v>
      </c>
      <c r="B19" s="29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285" t="s">
        <v>1</v>
      </c>
      <c r="B21" s="285"/>
      <c r="C21" s="11" t="s">
        <v>39</v>
      </c>
      <c r="D21" s="18"/>
    </row>
    <row r="22" spans="1:5" ht="15.75" customHeight="1" x14ac:dyDescent="0.3">
      <c r="A22" s="289"/>
      <c r="B22" s="289"/>
      <c r="C22" s="9"/>
      <c r="D22" s="289"/>
      <c r="E22" s="289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194.81</v>
      </c>
      <c r="D24" s="39">
        <f t="shared" ref="D24:D43" si="0">(C24-$C$46)/$C$46</f>
        <v>3.0868567868368476E-3</v>
      </c>
      <c r="E24" s="5"/>
    </row>
    <row r="25" spans="1:5" ht="15.75" customHeight="1" x14ac:dyDescent="0.3">
      <c r="C25" s="47">
        <v>195.03</v>
      </c>
      <c r="D25" s="40">
        <f t="shared" si="0"/>
        <v>4.2196482682449014E-3</v>
      </c>
      <c r="E25" s="5"/>
    </row>
    <row r="26" spans="1:5" ht="15.75" customHeight="1" x14ac:dyDescent="0.3">
      <c r="C26" s="47">
        <v>198.68</v>
      </c>
      <c r="D26" s="40">
        <f t="shared" si="0"/>
        <v>2.3013688755242283E-2</v>
      </c>
      <c r="E26" s="5"/>
    </row>
    <row r="27" spans="1:5" ht="15.75" customHeight="1" x14ac:dyDescent="0.3">
      <c r="C27" s="47">
        <v>199.98</v>
      </c>
      <c r="D27" s="40">
        <f t="shared" si="0"/>
        <v>2.9707456599926185E-2</v>
      </c>
      <c r="E27" s="5"/>
    </row>
    <row r="28" spans="1:5" ht="15.75" customHeight="1" x14ac:dyDescent="0.3">
      <c r="C28" s="47">
        <v>192.34</v>
      </c>
      <c r="D28" s="40">
        <f t="shared" si="0"/>
        <v>-9.6313021180627258E-3</v>
      </c>
      <c r="E28" s="5"/>
    </row>
    <row r="29" spans="1:5" ht="15.75" customHeight="1" x14ac:dyDescent="0.3">
      <c r="C29" s="47">
        <v>192.31</v>
      </c>
      <c r="D29" s="40">
        <f t="shared" si="0"/>
        <v>-9.7857736837092847E-3</v>
      </c>
      <c r="E29" s="5"/>
    </row>
    <row r="30" spans="1:5" ht="15.75" customHeight="1" x14ac:dyDescent="0.3">
      <c r="C30" s="47">
        <v>184.56</v>
      </c>
      <c r="D30" s="40">
        <f t="shared" si="0"/>
        <v>-4.9690928142402294E-2</v>
      </c>
      <c r="E30" s="5"/>
    </row>
    <row r="31" spans="1:5" ht="15.75" customHeight="1" x14ac:dyDescent="0.3">
      <c r="C31" s="47">
        <v>195.28</v>
      </c>
      <c r="D31" s="40">
        <f t="shared" si="0"/>
        <v>5.5069113152995145E-3</v>
      </c>
      <c r="E31" s="5"/>
    </row>
    <row r="32" spans="1:5" ht="15.75" customHeight="1" x14ac:dyDescent="0.3">
      <c r="C32" s="47">
        <v>194.68</v>
      </c>
      <c r="D32" s="40">
        <f t="shared" si="0"/>
        <v>2.4174800023684722E-3</v>
      </c>
      <c r="E32" s="5"/>
    </row>
    <row r="33" spans="1:7" ht="15.75" customHeight="1" x14ac:dyDescent="0.3">
      <c r="C33" s="47">
        <v>195.65</v>
      </c>
      <c r="D33" s="40">
        <f t="shared" si="0"/>
        <v>7.4120606249403658E-3</v>
      </c>
      <c r="E33" s="5"/>
    </row>
    <row r="34" spans="1:7" ht="15.75" customHeight="1" x14ac:dyDescent="0.3">
      <c r="C34" s="47">
        <v>192.84</v>
      </c>
      <c r="D34" s="40">
        <f t="shared" si="0"/>
        <v>-7.0567760239534988E-3</v>
      </c>
      <c r="E34" s="5"/>
    </row>
    <row r="35" spans="1:7" ht="15.75" customHeight="1" x14ac:dyDescent="0.3">
      <c r="C35" s="47">
        <v>197.02</v>
      </c>
      <c r="D35" s="40">
        <f t="shared" si="0"/>
        <v>1.446626212279967E-2</v>
      </c>
      <c r="E35" s="5"/>
    </row>
    <row r="36" spans="1:7" ht="15.75" customHeight="1" x14ac:dyDescent="0.3">
      <c r="C36" s="47">
        <v>196.25</v>
      </c>
      <c r="D36" s="40">
        <f t="shared" si="0"/>
        <v>1.0501491937871409E-2</v>
      </c>
      <c r="E36" s="5"/>
    </row>
    <row r="37" spans="1:7" ht="15.75" customHeight="1" x14ac:dyDescent="0.3">
      <c r="C37" s="47">
        <v>193.18</v>
      </c>
      <c r="D37" s="40">
        <f t="shared" si="0"/>
        <v>-5.3060982799592073E-3</v>
      </c>
      <c r="E37" s="5"/>
    </row>
    <row r="38" spans="1:7" ht="15.75" customHeight="1" x14ac:dyDescent="0.3">
      <c r="C38" s="47">
        <v>195.57</v>
      </c>
      <c r="D38" s="40">
        <f t="shared" si="0"/>
        <v>7.0001364498828251E-3</v>
      </c>
      <c r="E38" s="5"/>
    </row>
    <row r="39" spans="1:7" ht="15.75" customHeight="1" x14ac:dyDescent="0.3">
      <c r="C39" s="47">
        <v>190.7</v>
      </c>
      <c r="D39" s="40">
        <f t="shared" si="0"/>
        <v>-1.8075747706741065E-2</v>
      </c>
      <c r="E39" s="5"/>
    </row>
    <row r="40" spans="1:7" ht="15.75" customHeight="1" x14ac:dyDescent="0.3">
      <c r="C40" s="47">
        <v>197.07</v>
      </c>
      <c r="D40" s="40">
        <f t="shared" si="0"/>
        <v>1.4723714732210505E-2</v>
      </c>
      <c r="E40" s="5"/>
    </row>
    <row r="41" spans="1:7" ht="15.75" customHeight="1" x14ac:dyDescent="0.3">
      <c r="C41" s="47">
        <v>190.81</v>
      </c>
      <c r="D41" s="40">
        <f t="shared" si="0"/>
        <v>-1.7509351966036965E-2</v>
      </c>
      <c r="E41" s="5"/>
    </row>
    <row r="42" spans="1:7" ht="15.75" customHeight="1" x14ac:dyDescent="0.3">
      <c r="C42" s="47">
        <v>195.42</v>
      </c>
      <c r="D42" s="40">
        <f t="shared" si="0"/>
        <v>6.2277786216500281E-3</v>
      </c>
      <c r="E42" s="5"/>
    </row>
    <row r="43" spans="1:7" ht="16.5" customHeight="1" x14ac:dyDescent="0.3">
      <c r="C43" s="48">
        <v>192.03</v>
      </c>
      <c r="D43" s="41">
        <f t="shared" si="0"/>
        <v>-1.1227508296410458E-2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3884.2100000000005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194.21050000000002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283">
        <f>C46</f>
        <v>194.21050000000002</v>
      </c>
      <c r="C49" s="45">
        <f>-IF(C46&lt;=80,10%,IF(C46&lt;250,7.5%,5%))</f>
        <v>-7.4999999999999997E-2</v>
      </c>
      <c r="D49" s="33">
        <f>IF(C46&lt;=80,C46*0.9,IF(C46&lt;250,C46*0.925,C46*0.95))</f>
        <v>179.64471250000003</v>
      </c>
    </row>
    <row r="50" spans="1:6" ht="17.25" customHeight="1" x14ac:dyDescent="0.3">
      <c r="B50" s="284"/>
      <c r="C50" s="46">
        <f>IF(C46&lt;=80, 10%, IF(C46&lt;250, 7.5%, 5%))</f>
        <v>7.4999999999999997E-2</v>
      </c>
      <c r="D50" s="33">
        <f>IF(C46&lt;=80, C46*1.1, IF(C46&lt;250, C46*1.075, C46*1.05))</f>
        <v>208.77628750000002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20" zoomScale="48" zoomScaleNormal="40" zoomScalePageLayoutView="48" workbookViewId="0">
      <selection activeCell="B128" sqref="B12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1" t="s">
        <v>45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25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25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25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25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25">
      <c r="A8" s="292" t="s">
        <v>46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25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25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25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25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25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25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x14ac:dyDescent="0.3">
      <c r="A15" s="50"/>
    </row>
    <row r="16" spans="1:9" ht="19.5" customHeight="1" x14ac:dyDescent="0.3">
      <c r="A16" s="324" t="s">
        <v>31</v>
      </c>
      <c r="B16" s="325"/>
      <c r="C16" s="325"/>
      <c r="D16" s="325"/>
      <c r="E16" s="325"/>
      <c r="F16" s="325"/>
      <c r="G16" s="325"/>
      <c r="H16" s="326"/>
    </row>
    <row r="17" spans="1:14" ht="20.25" customHeight="1" x14ac:dyDescent="0.25">
      <c r="A17" s="327" t="s">
        <v>47</v>
      </c>
      <c r="B17" s="327"/>
      <c r="C17" s="327"/>
      <c r="D17" s="327"/>
      <c r="E17" s="327"/>
      <c r="F17" s="327"/>
      <c r="G17" s="327"/>
      <c r="H17" s="327"/>
    </row>
    <row r="18" spans="1:14" ht="26.25" customHeight="1" x14ac:dyDescent="0.4">
      <c r="A18" s="52" t="s">
        <v>33</v>
      </c>
      <c r="B18" s="323" t="s">
        <v>5</v>
      </c>
      <c r="C18" s="323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328" t="s">
        <v>9</v>
      </c>
      <c r="C20" s="328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328" t="s">
        <v>11</v>
      </c>
      <c r="C21" s="328"/>
      <c r="D21" s="328"/>
      <c r="E21" s="328"/>
      <c r="F21" s="328"/>
      <c r="G21" s="328"/>
      <c r="H21" s="328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323" t="s">
        <v>131</v>
      </c>
      <c r="C26" s="323"/>
    </row>
    <row r="27" spans="1:14" ht="26.25" customHeight="1" x14ac:dyDescent="0.4">
      <c r="A27" s="61" t="s">
        <v>48</v>
      </c>
      <c r="B27" s="329" t="s">
        <v>133</v>
      </c>
      <c r="C27" s="329"/>
    </row>
    <row r="28" spans="1:14" ht="27" customHeight="1" x14ac:dyDescent="0.4">
      <c r="A28" s="61" t="s">
        <v>6</v>
      </c>
      <c r="B28" s="62">
        <v>99.7</v>
      </c>
    </row>
    <row r="29" spans="1:14" s="3" customFormat="1" ht="27" customHeight="1" x14ac:dyDescent="0.4">
      <c r="A29" s="61" t="s">
        <v>49</v>
      </c>
      <c r="B29" s="63"/>
      <c r="C29" s="299" t="s">
        <v>50</v>
      </c>
      <c r="D29" s="300"/>
      <c r="E29" s="300"/>
      <c r="F29" s="300"/>
      <c r="G29" s="301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99.7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302" t="s">
        <v>53</v>
      </c>
      <c r="D31" s="303"/>
      <c r="E31" s="303"/>
      <c r="F31" s="303"/>
      <c r="G31" s="303"/>
      <c r="H31" s="304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302" t="s">
        <v>55</v>
      </c>
      <c r="D32" s="303"/>
      <c r="E32" s="303"/>
      <c r="F32" s="303"/>
      <c r="G32" s="303"/>
      <c r="H32" s="304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25</v>
      </c>
      <c r="C36" s="51"/>
      <c r="D36" s="305" t="s">
        <v>59</v>
      </c>
      <c r="E36" s="330"/>
      <c r="F36" s="305" t="s">
        <v>60</v>
      </c>
      <c r="G36" s="306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62709408</v>
      </c>
      <c r="E38" s="85">
        <f>IF(ISBLANK(D38),"-",$D$48/$D$45*D38)</f>
        <v>2690252.4511086727</v>
      </c>
      <c r="F38" s="84">
        <v>89986538</v>
      </c>
      <c r="G38" s="86">
        <f>IF(ISBLANK(F38),"-",$D$48/$F$45*F38)</f>
        <v>2637560.1966624595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63170694</v>
      </c>
      <c r="E39" s="90">
        <f>IF(ISBLANK(D39),"-",$D$48/$D$45*D39)</f>
        <v>2710041.7591525647</v>
      </c>
      <c r="F39" s="89">
        <v>90451903</v>
      </c>
      <c r="G39" s="91">
        <f>IF(ISBLANK(F39),"-",$D$48/$F$45*F39)</f>
        <v>2651200.3280443316</v>
      </c>
      <c r="I39" s="307">
        <f>ABS((F43/D43*D42)-F42)/D42</f>
        <v>2.9004700435092255E-2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63031238</v>
      </c>
      <c r="E40" s="90">
        <f>IF(ISBLANK(D40),"-",$D$48/$D$45*D40)</f>
        <v>2704059.0548377382</v>
      </c>
      <c r="F40" s="89">
        <v>90581218</v>
      </c>
      <c r="G40" s="91">
        <f>IF(ISBLANK(F40),"-",$D$48/$F$45*F40)</f>
        <v>2654990.6293984232</v>
      </c>
      <c r="I40" s="307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62970446.666666664</v>
      </c>
      <c r="E42" s="100">
        <f>AVERAGE(E38:E41)</f>
        <v>2701451.088366325</v>
      </c>
      <c r="F42" s="99">
        <f>AVERAGE(F38:F41)</f>
        <v>90339886.333333328</v>
      </c>
      <c r="G42" s="101">
        <f>AVERAGE(G38:G41)</f>
        <v>2647917.0513684046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11.69</v>
      </c>
      <c r="E43" s="92"/>
      <c r="F43" s="104">
        <v>17.11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11.69</v>
      </c>
      <c r="E44" s="107"/>
      <c r="F44" s="106">
        <f>F43*$B$34</f>
        <v>17.11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25</v>
      </c>
      <c r="C45" s="105" t="s">
        <v>77</v>
      </c>
      <c r="D45" s="109">
        <f>D44*$B$30/100</f>
        <v>11.65493</v>
      </c>
      <c r="E45" s="110"/>
      <c r="F45" s="109">
        <f>F44*$B$30/100</f>
        <v>17.058669999999999</v>
      </c>
      <c r="H45" s="102"/>
    </row>
    <row r="46" spans="1:14" ht="19.5" customHeight="1" x14ac:dyDescent="0.3">
      <c r="A46" s="293" t="s">
        <v>78</v>
      </c>
      <c r="B46" s="294"/>
      <c r="C46" s="105" t="s">
        <v>79</v>
      </c>
      <c r="D46" s="111">
        <f>D45/$B$45</f>
        <v>0.46619720000000003</v>
      </c>
      <c r="E46" s="112"/>
      <c r="F46" s="113">
        <f>F45/$B$45</f>
        <v>0.68234679999999992</v>
      </c>
      <c r="H46" s="102"/>
    </row>
    <row r="47" spans="1:14" ht="27" customHeight="1" x14ac:dyDescent="0.4">
      <c r="A47" s="295"/>
      <c r="B47" s="296"/>
      <c r="C47" s="114" t="s">
        <v>80</v>
      </c>
      <c r="D47" s="115">
        <v>0.02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0.5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0.5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2674684.0698673651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1.1429761016490257E-2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 Capecitabine USP 150 mg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>Capecitabine USP</v>
      </c>
      <c r="H56" s="131"/>
    </row>
    <row r="57" spans="1:12" ht="18.75" x14ac:dyDescent="0.3">
      <c r="A57" s="128" t="s">
        <v>88</v>
      </c>
      <c r="B57" s="199">
        <f>Uniformity!C46</f>
        <v>194.21050000000002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250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</v>
      </c>
      <c r="C60" s="310" t="s">
        <v>94</v>
      </c>
      <c r="D60" s="313">
        <v>195.4</v>
      </c>
      <c r="E60" s="134">
        <v>1</v>
      </c>
      <c r="F60" s="135">
        <v>77882800</v>
      </c>
      <c r="G60" s="200">
        <f>IF(ISBLANK(F60),"-",(F60/$D$50*$D$47*$B$68)*($B$57/$D$60))</f>
        <v>144.70622592518973</v>
      </c>
      <c r="H60" s="218">
        <f t="shared" ref="H60:H71" si="0">IF(ISBLANK(F60),"-",(G60/$B$56)*100)</f>
        <v>96.470817283459823</v>
      </c>
      <c r="L60" s="64"/>
    </row>
    <row r="61" spans="1:12" s="3" customFormat="1" ht="26.25" customHeight="1" x14ac:dyDescent="0.4">
      <c r="A61" s="76" t="s">
        <v>95</v>
      </c>
      <c r="B61" s="77">
        <v>1</v>
      </c>
      <c r="C61" s="311"/>
      <c r="D61" s="314"/>
      <c r="E61" s="136">
        <v>2</v>
      </c>
      <c r="F61" s="89">
        <v>78109877</v>
      </c>
      <c r="G61" s="201">
        <f>IF(ISBLANK(F61),"-",(F61/$D$50*$D$47*$B$68)*($B$57/$D$60))</f>
        <v>145.12813494315537</v>
      </c>
      <c r="H61" s="219">
        <f t="shared" si="0"/>
        <v>96.752089962103582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311"/>
      <c r="D62" s="314"/>
      <c r="E62" s="136">
        <v>3</v>
      </c>
      <c r="F62" s="137">
        <v>78046173</v>
      </c>
      <c r="G62" s="201">
        <f>IF(ISBLANK(F62),"-",(F62/$D$50*$D$47*$B$68)*($B$57/$D$60))</f>
        <v>145.00977292463088</v>
      </c>
      <c r="H62" s="219">
        <f t="shared" si="0"/>
        <v>96.673181949753911</v>
      </c>
      <c r="L62" s="64"/>
    </row>
    <row r="63" spans="1:12" ht="27" customHeight="1" x14ac:dyDescent="0.4">
      <c r="A63" s="76" t="s">
        <v>97</v>
      </c>
      <c r="B63" s="77">
        <v>1</v>
      </c>
      <c r="C63" s="320"/>
      <c r="D63" s="315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310" t="s">
        <v>99</v>
      </c>
      <c r="D64" s="313">
        <v>194.32</v>
      </c>
      <c r="E64" s="134">
        <v>1</v>
      </c>
      <c r="F64" s="135">
        <v>77038484</v>
      </c>
      <c r="G64" s="200">
        <f>IF(ISBLANK(F64),"-",(F64/$D$50*$D$47*$B$68)*($B$57/$D$64))</f>
        <v>143.93302261768994</v>
      </c>
      <c r="H64" s="218">
        <f t="shared" si="0"/>
        <v>95.955348411793295</v>
      </c>
    </row>
    <row r="65" spans="1:8" ht="26.25" customHeight="1" x14ac:dyDescent="0.4">
      <c r="A65" s="76" t="s">
        <v>100</v>
      </c>
      <c r="B65" s="77">
        <v>1</v>
      </c>
      <c r="C65" s="311"/>
      <c r="D65" s="314"/>
      <c r="E65" s="136">
        <v>2</v>
      </c>
      <c r="F65" s="89">
        <v>76981308</v>
      </c>
      <c r="G65" s="201">
        <f>IF(ISBLANK(F65),"-",(F65/$D$50*$D$47*$B$68)*($B$57/$D$64))</f>
        <v>143.82619919550024</v>
      </c>
      <c r="H65" s="219">
        <f t="shared" si="0"/>
        <v>95.884132797000149</v>
      </c>
    </row>
    <row r="66" spans="1:8" ht="26.25" customHeight="1" x14ac:dyDescent="0.4">
      <c r="A66" s="76" t="s">
        <v>101</v>
      </c>
      <c r="B66" s="77">
        <v>1</v>
      </c>
      <c r="C66" s="311"/>
      <c r="D66" s="314"/>
      <c r="E66" s="136">
        <v>3</v>
      </c>
      <c r="F66" s="89">
        <v>77582321</v>
      </c>
      <c r="G66" s="201">
        <f>IF(ISBLANK(F66),"-",(F66/$D$50*$D$47*$B$68)*($B$57/$D$64))</f>
        <v>144.94908756545473</v>
      </c>
      <c r="H66" s="219">
        <f t="shared" si="0"/>
        <v>96.632725043636498</v>
      </c>
    </row>
    <row r="67" spans="1:8" ht="27" customHeight="1" x14ac:dyDescent="0.4">
      <c r="A67" s="76" t="s">
        <v>102</v>
      </c>
      <c r="B67" s="77">
        <v>1</v>
      </c>
      <c r="C67" s="320"/>
      <c r="D67" s="315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250</v>
      </c>
      <c r="C68" s="310" t="s">
        <v>104</v>
      </c>
      <c r="D68" s="313">
        <v>195.19</v>
      </c>
      <c r="E68" s="134">
        <v>1</v>
      </c>
      <c r="F68" s="135">
        <v>76605320</v>
      </c>
      <c r="G68" s="200">
        <f>IF(ISBLANK(F68),"-",(F68/$D$50*$D$47*$B$68)*($B$57/$D$68))</f>
        <v>142.48580048490675</v>
      </c>
      <c r="H68" s="219">
        <f t="shared" si="0"/>
        <v>94.990533656604498</v>
      </c>
    </row>
    <row r="69" spans="1:8" ht="27" customHeight="1" x14ac:dyDescent="0.4">
      <c r="A69" s="124" t="s">
        <v>105</v>
      </c>
      <c r="B69" s="141">
        <f>(D47*B68)/B56*B57</f>
        <v>6.4736833333333337</v>
      </c>
      <c r="C69" s="311"/>
      <c r="D69" s="314"/>
      <c r="E69" s="136">
        <v>2</v>
      </c>
      <c r="F69" s="89">
        <v>77101521</v>
      </c>
      <c r="G69" s="201">
        <f>IF(ISBLANK(F69),"-",(F69/$D$50*$D$47*$B$68)*($B$57/$D$68))</f>
        <v>143.40873373140201</v>
      </c>
      <c r="H69" s="219">
        <f t="shared" si="0"/>
        <v>95.605822487601344</v>
      </c>
    </row>
    <row r="70" spans="1:8" ht="26.25" customHeight="1" x14ac:dyDescent="0.4">
      <c r="A70" s="316" t="s">
        <v>78</v>
      </c>
      <c r="B70" s="317"/>
      <c r="C70" s="311"/>
      <c r="D70" s="314"/>
      <c r="E70" s="136">
        <v>3</v>
      </c>
      <c r="F70" s="89">
        <v>76534401</v>
      </c>
      <c r="G70" s="201">
        <f>IF(ISBLANK(F70),"-",(F70/$D$50*$D$47*$B$68)*($B$57/$D$68))</f>
        <v>142.35389123259125</v>
      </c>
      <c r="H70" s="219">
        <f t="shared" si="0"/>
        <v>94.902594155060839</v>
      </c>
    </row>
    <row r="71" spans="1:8" ht="27" customHeight="1" x14ac:dyDescent="0.4">
      <c r="A71" s="318"/>
      <c r="B71" s="319"/>
      <c r="C71" s="312"/>
      <c r="D71" s="315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143.97787429116897</v>
      </c>
      <c r="H72" s="221">
        <f>AVERAGE(H60:H71)</f>
        <v>95.985249527446001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7.3971365436227218E-3</v>
      </c>
      <c r="H73" s="205">
        <f>STDEV(H60:H71)/H72</f>
        <v>7.3971365436227132E-3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297" t="str">
        <f>B26</f>
        <v>Capecitabine</v>
      </c>
      <c r="D76" s="297"/>
      <c r="E76" s="150" t="s">
        <v>108</v>
      </c>
      <c r="F76" s="150"/>
      <c r="G76" s="151">
        <f>H72</f>
        <v>95.985249527446001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331" t="s">
        <v>131</v>
      </c>
      <c r="C79" s="331"/>
    </row>
    <row r="80" spans="1:8" ht="26.25" customHeight="1" x14ac:dyDescent="0.4">
      <c r="A80" s="61" t="s">
        <v>48</v>
      </c>
      <c r="B80" s="331" t="s">
        <v>132</v>
      </c>
      <c r="C80" s="331"/>
    </row>
    <row r="81" spans="1:12" ht="27" customHeight="1" x14ac:dyDescent="0.4">
      <c r="A81" s="61" t="s">
        <v>6</v>
      </c>
      <c r="B81" s="153">
        <v>99.7</v>
      </c>
    </row>
    <row r="82" spans="1:12" s="3" customFormat="1" ht="27" customHeight="1" x14ac:dyDescent="0.4">
      <c r="A82" s="61" t="s">
        <v>49</v>
      </c>
      <c r="B82" s="63">
        <v>0</v>
      </c>
      <c r="C82" s="299" t="s">
        <v>50</v>
      </c>
      <c r="D82" s="300"/>
      <c r="E82" s="300"/>
      <c r="F82" s="300"/>
      <c r="G82" s="301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99.7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302" t="s">
        <v>111</v>
      </c>
      <c r="D84" s="303"/>
      <c r="E84" s="303"/>
      <c r="F84" s="303"/>
      <c r="G84" s="303"/>
      <c r="H84" s="304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302" t="s">
        <v>112</v>
      </c>
      <c r="D85" s="303"/>
      <c r="E85" s="303"/>
      <c r="F85" s="303"/>
      <c r="G85" s="303"/>
      <c r="H85" s="304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25</v>
      </c>
      <c r="D89" s="154" t="s">
        <v>59</v>
      </c>
      <c r="E89" s="155"/>
      <c r="F89" s="305" t="s">
        <v>60</v>
      </c>
      <c r="G89" s="306"/>
    </row>
    <row r="90" spans="1:12" ht="27" customHeight="1" x14ac:dyDescent="0.4">
      <c r="A90" s="76" t="s">
        <v>61</v>
      </c>
      <c r="B90" s="77">
        <v>5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100</v>
      </c>
      <c r="C91" s="158">
        <v>1</v>
      </c>
      <c r="D91" s="84">
        <v>0.55800000000000005</v>
      </c>
      <c r="E91" s="85">
        <f>IF(ISBLANK(D91),"-",$D$101/$D$98*D91)</f>
        <v>0.39897279520340323</v>
      </c>
      <c r="F91" s="84">
        <v>0.79800000000000004</v>
      </c>
      <c r="G91" s="86">
        <f>IF(ISBLANK(F91),"-",$D$101/$F$98*F91)</f>
        <v>0.38983109468674876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4">
        <v>0.55900000000000005</v>
      </c>
      <c r="E92" s="90">
        <f>IF(ISBLANK(D92),"-",$D$101/$D$98*D92)</f>
        <v>0.39968780021272837</v>
      </c>
      <c r="F92" s="84">
        <v>0.79700000000000004</v>
      </c>
      <c r="G92" s="91">
        <f>IF(ISBLANK(F92),"-",$D$101/$F$98*F92)</f>
        <v>0.38934258454303106</v>
      </c>
      <c r="I92" s="307">
        <f>ABS((F96/D96*D95)-F95)/D95</f>
        <v>3.7287551143559965E-2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4">
        <v>0.56000000000000005</v>
      </c>
      <c r="E93" s="90">
        <f>IF(ISBLANK(D93),"-",$D$101/$D$98*D93)</f>
        <v>0.40040280522205346</v>
      </c>
      <c r="F93" s="84">
        <v>0.79700000000000004</v>
      </c>
      <c r="G93" s="91">
        <f>IF(ISBLANK(F93),"-",$D$101/$F$98*F93)</f>
        <v>0.38934258454303106</v>
      </c>
      <c r="I93" s="307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0.55900000000000005</v>
      </c>
      <c r="E95" s="100">
        <f>AVERAGE(E91:E94)</f>
        <v>0.39968780021272837</v>
      </c>
      <c r="F95" s="163">
        <f>AVERAGE(F91:F94)</f>
        <v>0.79733333333333345</v>
      </c>
      <c r="G95" s="164">
        <f>AVERAGE(G91:G94)</f>
        <v>0.38950542125760368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11.69</v>
      </c>
      <c r="E96" s="92"/>
      <c r="F96" s="104">
        <v>17.11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11.69</v>
      </c>
      <c r="E97" s="107"/>
      <c r="F97" s="106">
        <f>F96*$B$87</f>
        <v>17.11</v>
      </c>
    </row>
    <row r="98" spans="1:10" ht="19.5" customHeight="1" x14ac:dyDescent="0.3">
      <c r="A98" s="76" t="s">
        <v>76</v>
      </c>
      <c r="B98" s="169">
        <f>(B97/B96)*(B95/B94)*(B93/B92)*(B91/B90)*B89</f>
        <v>500</v>
      </c>
      <c r="C98" s="167" t="s">
        <v>115</v>
      </c>
      <c r="D98" s="170">
        <f>D97*$B$83/100</f>
        <v>11.65493</v>
      </c>
      <c r="E98" s="110"/>
      <c r="F98" s="109">
        <f>F97*$B$83/100</f>
        <v>17.058669999999999</v>
      </c>
    </row>
    <row r="99" spans="1:10" ht="19.5" customHeight="1" x14ac:dyDescent="0.3">
      <c r="A99" s="293" t="s">
        <v>78</v>
      </c>
      <c r="B99" s="308"/>
      <c r="C99" s="167" t="s">
        <v>116</v>
      </c>
      <c r="D99" s="171">
        <f>D98/$B$98</f>
        <v>2.3309860000000002E-2</v>
      </c>
      <c r="E99" s="110"/>
      <c r="F99" s="113">
        <f>F98/$B$98</f>
        <v>3.4117339999999996E-2</v>
      </c>
      <c r="G99" s="172"/>
      <c r="H99" s="102"/>
    </row>
    <row r="100" spans="1:10" ht="19.5" customHeight="1" x14ac:dyDescent="0.3">
      <c r="A100" s="295"/>
      <c r="B100" s="309"/>
      <c r="C100" s="167" t="s">
        <v>80</v>
      </c>
      <c r="D100" s="173">
        <f>$B$56/$B$116</f>
        <v>1.6666666666666666E-2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8.3333333333333339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8.3333333333333339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0.39459661073516594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1.4187309868589973E-2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5</v>
      </c>
      <c r="C108" s="227">
        <v>1</v>
      </c>
      <c r="D108" s="228">
        <v>0.35699999999999998</v>
      </c>
      <c r="E108" s="202">
        <f t="shared" ref="E108:E113" si="1">IF(ISBLANK(D108),"-",D108/$D$103*$D$100*$B$116)</f>
        <v>135.70821072241839</v>
      </c>
      <c r="F108" s="229">
        <f t="shared" ref="F108:F113" si="2">IF(ISBLANK(D108), "-", (E108/$B$56)*100)</f>
        <v>90.472140481612257</v>
      </c>
    </row>
    <row r="109" spans="1:10" ht="26.25" customHeight="1" x14ac:dyDescent="0.4">
      <c r="A109" s="76" t="s">
        <v>95</v>
      </c>
      <c r="B109" s="77">
        <v>50</v>
      </c>
      <c r="C109" s="223">
        <v>2</v>
      </c>
      <c r="D109" s="225">
        <v>0.35899999999999999</v>
      </c>
      <c r="E109" s="203">
        <f t="shared" si="1"/>
        <v>136.46848081049916</v>
      </c>
      <c r="F109" s="230">
        <f t="shared" si="2"/>
        <v>90.978987206999435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0.35199999999999998</v>
      </c>
      <c r="E110" s="203">
        <f t="shared" si="1"/>
        <v>133.80753550221644</v>
      </c>
      <c r="F110" s="230">
        <f t="shared" si="2"/>
        <v>89.205023668144293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0.36099999999999999</v>
      </c>
      <c r="E111" s="203">
        <f t="shared" si="1"/>
        <v>137.22875089857993</v>
      </c>
      <c r="F111" s="230">
        <f t="shared" si="2"/>
        <v>91.485833932386612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0.35799999999999998</v>
      </c>
      <c r="E112" s="203">
        <f t="shared" si="1"/>
        <v>136.08834576645876</v>
      </c>
      <c r="F112" s="230">
        <f t="shared" si="2"/>
        <v>90.725563844305839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0.35699999999999998</v>
      </c>
      <c r="E113" s="204">
        <f t="shared" si="1"/>
        <v>135.70821072241839</v>
      </c>
      <c r="F113" s="231">
        <f t="shared" si="2"/>
        <v>90.472140481612257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135.83492240376515</v>
      </c>
      <c r="F115" s="233">
        <f>AVERAGE(F108:F113)</f>
        <v>90.556614935843456</v>
      </c>
    </row>
    <row r="116" spans="1:10" ht="27" customHeight="1" x14ac:dyDescent="0.4">
      <c r="A116" s="76" t="s">
        <v>103</v>
      </c>
      <c r="B116" s="108">
        <f>(B115/B114)*(B113/B112)*(B111/B110)*(B109/B108)*B107</f>
        <v>9000</v>
      </c>
      <c r="C116" s="186"/>
      <c r="D116" s="210" t="s">
        <v>84</v>
      </c>
      <c r="E116" s="208">
        <f>STDEV(E108:E113)/E115</f>
        <v>8.4265595452509175E-3</v>
      </c>
      <c r="F116" s="187">
        <f>STDEV(F108:F113)/F115</f>
        <v>8.4265595452508845E-3</v>
      </c>
      <c r="I116" s="50"/>
    </row>
    <row r="117" spans="1:10" ht="27" customHeight="1" x14ac:dyDescent="0.4">
      <c r="A117" s="293" t="s">
        <v>78</v>
      </c>
      <c r="B117" s="294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295"/>
      <c r="B118" s="296"/>
      <c r="C118" s="50"/>
      <c r="D118" s="212"/>
      <c r="E118" s="321" t="s">
        <v>123</v>
      </c>
      <c r="F118" s="322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133.80753550221644</v>
      </c>
      <c r="F119" s="234">
        <f>MIN(F108:F113)</f>
        <v>89.205023668144293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137.22875089857993</v>
      </c>
      <c r="F120" s="235">
        <f>MAX(F108:F113)</f>
        <v>91.485833932386612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297" t="str">
        <f>B26</f>
        <v>Capecitabine</v>
      </c>
      <c r="D124" s="297"/>
      <c r="E124" s="150" t="s">
        <v>127</v>
      </c>
      <c r="F124" s="150"/>
      <c r="G124" s="236">
        <f>F115</f>
        <v>90.556614935843456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89.205023668144293</v>
      </c>
      <c r="E125" s="161" t="s">
        <v>130</v>
      </c>
      <c r="F125" s="236">
        <f>MAX(F108:F113)</f>
        <v>91.485833932386612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298" t="s">
        <v>26</v>
      </c>
      <c r="C127" s="298"/>
      <c r="E127" s="156" t="s">
        <v>27</v>
      </c>
      <c r="F127" s="191"/>
      <c r="G127" s="298" t="s">
        <v>28</v>
      </c>
      <c r="H127" s="298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 (2)</vt:lpstr>
      <vt:lpstr>Uniformity</vt:lpstr>
      <vt:lpstr>Capecitabine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2016-09-16T05:07:43Z</cp:lastPrinted>
  <dcterms:created xsi:type="dcterms:W3CDTF">2005-07-05T10:19:27Z</dcterms:created>
  <dcterms:modified xsi:type="dcterms:W3CDTF">2016-09-16T06:17:29Z</dcterms:modified>
  <cp:category/>
</cp:coreProperties>
</file>