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temozolomide" sheetId="3" r:id="rId3"/>
  </sheets>
  <calcPr calcId="145621"/>
</workbook>
</file>

<file path=xl/calcChain.xml><?xml version="1.0" encoding="utf-8"?>
<calcChain xmlns="http://schemas.openxmlformats.org/spreadsheetml/2006/main">
  <c r="B57" i="3" l="1"/>
  <c r="B42" i="1"/>
  <c r="B21" i="1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I39" i="3"/>
  <c r="F45" i="3"/>
  <c r="F46" i="3" s="1"/>
  <c r="F98" i="3"/>
  <c r="F99" i="3" s="1"/>
  <c r="D49" i="3"/>
  <c r="E21" i="2"/>
  <c r="D43" i="2"/>
  <c r="E27" i="2" s="1"/>
  <c r="D97" i="3"/>
  <c r="D98" i="3" s="1"/>
  <c r="D99" i="3" s="1"/>
  <c r="D44" i="3"/>
  <c r="D45" i="3" s="1"/>
  <c r="D46" i="3" s="1"/>
  <c r="G91" i="3" l="1"/>
  <c r="G93" i="3"/>
  <c r="G94" i="3"/>
  <c r="G40" i="3"/>
  <c r="E40" i="3"/>
  <c r="G41" i="3"/>
  <c r="G38" i="3"/>
  <c r="G39" i="3"/>
  <c r="G92" i="3"/>
  <c r="E29" i="2"/>
  <c r="E92" i="3"/>
  <c r="E94" i="3"/>
  <c r="E35" i="2"/>
  <c r="E38" i="3"/>
  <c r="E41" i="3"/>
  <c r="E25" i="2"/>
  <c r="E91" i="3"/>
  <c r="E31" i="2"/>
  <c r="E39" i="3"/>
  <c r="E37" i="2"/>
  <c r="D47" i="2"/>
  <c r="C47" i="2"/>
  <c r="E40" i="2"/>
  <c r="E38" i="2"/>
  <c r="E36" i="2"/>
  <c r="E34" i="2"/>
  <c r="E32" i="2"/>
  <c r="E30" i="2"/>
  <c r="E28" i="2"/>
  <c r="E26" i="2"/>
  <c r="E24" i="2"/>
  <c r="E22" i="2"/>
  <c r="D48" i="2"/>
  <c r="B47" i="2"/>
  <c r="C48" i="2"/>
  <c r="E33" i="2"/>
  <c r="E93" i="3"/>
  <c r="E39" i="2"/>
  <c r="E23" i="2"/>
  <c r="G95" i="3" l="1"/>
  <c r="G42" i="3"/>
  <c r="D103" i="3"/>
  <c r="E95" i="3"/>
  <c r="D105" i="3"/>
  <c r="D50" i="3"/>
  <c r="E42" i="3"/>
  <c r="D52" i="3"/>
  <c r="D51" i="3" l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20" i="3" l="1"/>
  <c r="E117" i="3"/>
  <c r="F108" i="3"/>
  <c r="E115" i="3"/>
  <c r="E116" i="3" s="1"/>
  <c r="E119" i="3"/>
  <c r="G74" i="3"/>
  <c r="G72" i="3"/>
  <c r="G73" i="3" s="1"/>
  <c r="H60" i="3"/>
  <c r="H74" i="3" l="1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<sst xmlns="http://schemas.openxmlformats.org/spreadsheetml/2006/main" count="242" uniqueCount="135">
  <si>
    <t>HPLC System Suitability Report</t>
  </si>
  <si>
    <t>Analysis Data</t>
  </si>
  <si>
    <t>Assay</t>
  </si>
  <si>
    <t>Sample(s)</t>
  </si>
  <si>
    <t>Reference Substance:</t>
  </si>
  <si>
    <t>BDTEM 20 MG CAPSULES</t>
  </si>
  <si>
    <t>% age Purity:</t>
  </si>
  <si>
    <t>NDQD201608065</t>
  </si>
  <si>
    <t>Weight (mg):</t>
  </si>
  <si>
    <t>Temozolomide</t>
  </si>
  <si>
    <t>Standard Conc (mg/mL):</t>
  </si>
  <si>
    <t>Each hard gelatin capsules contains Temozolomide USP 20 mg</t>
  </si>
  <si>
    <t>2016-08-05 08:29:38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</si>
  <si>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</si>
  <si>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</si>
  <si>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</si>
  <si>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</si>
  <si>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</si>
  <si>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</si>
  <si>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</si>
  <si>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</si>
  <si>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</si>
  <si>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</si>
  <si>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</si>
  <si>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</si>
  <si>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</si>
  <si>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</si>
  <si>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</si>
  <si>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</si>
  <si>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</si>
  <si>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</si>
  <si>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</si>
  <si>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</si>
  <si>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</si>
  <si>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</si>
  <si>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</si>
  <si>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</si>
  <si>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</si>
  <si>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</si>
  <si>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2016-09-21 11:15:30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</si>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</sst>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53" xfId="0" applyFont="1" applyFill="1" applyBorder="1" applyAlignment="1">
      <alignment horizontal="right"/>
    </xf>
    <xf numFmtId="2" fontId="13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3" fillId="7" borderId="40" xfId="0" applyFont="1" applyFill="1" applyBorder="1" applyAlignment="1">
      <alignment horizontal="center"/>
    </xf>
    <xf numFmtId="0" fontId="13" fillId="7" borderId="59" xfId="0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7" borderId="19" xfId="0" applyNumberFormat="1" applyFont="1" applyFill="1" applyBorder="1" applyAlignment="1">
      <alignment horizontal="center"/>
    </xf>
    <xf numFmtId="166" fontId="11" fillId="2" borderId="52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53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3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1" fontId="13" fillId="3" borderId="53" xfId="0" applyNumberFormat="1" applyFont="1" applyFill="1" applyBorder="1" applyAlignment="1" applyProtection="1">
      <alignment horizontal="center"/>
      <protection locked="0"/>
    </xf>
    <xf numFmtId="1" fontId="13" fillId="3" borderId="32" xfId="0" applyNumberFormat="1" applyFont="1" applyFill="1" applyBorder="1" applyAlignment="1" applyProtection="1">
      <alignment horizontal="center"/>
      <protection locked="0"/>
    </xf>
    <xf numFmtId="0" fontId="11" fillId="2" borderId="31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73" fontId="11" fillId="2" borderId="3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3" fontId="11" fillId="2" borderId="54" xfId="0" applyNumberFormat="1" applyFont="1" applyFill="1" applyBorder="1" applyAlignment="1">
      <alignment horizontal="center"/>
    </xf>
    <xf numFmtId="173" fontId="11" fillId="2" borderId="36" xfId="0" applyNumberFormat="1" applyFont="1" applyFill="1" applyBorder="1" applyAlignment="1">
      <alignment horizontal="center"/>
    </xf>
    <xf numFmtId="174" fontId="13" fillId="7" borderId="23" xfId="0" applyNumberFormat="1" applyFont="1" applyFill="1" applyBorder="1" applyAlignment="1">
      <alignment horizontal="center"/>
    </xf>
    <xf numFmtId="174" fontId="13" fillId="6" borderId="16" xfId="0" applyNumberFormat="1" applyFont="1" applyFill="1" applyBorder="1" applyAlignment="1">
      <alignment horizontal="center"/>
    </xf>
    <xf numFmtId="174" fontId="13" fillId="7" borderId="19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0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0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0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6" t="s">
        <v>0</v>
      </c>
      <c r="B15" s="306"/>
      <c r="C15" s="306"/>
      <c r="D15" s="306"/>
      <c r="E15" s="30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0.20499999999999999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28678459</v>
      </c>
      <c r="C24" s="18">
        <v>5137.8</v>
      </c>
      <c r="D24" s="19">
        <v>1.8</v>
      </c>
      <c r="E24" s="20">
        <v>6</v>
      </c>
    </row>
    <row r="25" spans="1:6" ht="16.5" customHeight="1" x14ac:dyDescent="0.3">
      <c r="A25" s="17">
        <v>2</v>
      </c>
      <c r="B25" s="18">
        <v>28691488</v>
      </c>
      <c r="C25" s="18">
        <v>5161.5</v>
      </c>
      <c r="D25" s="19">
        <v>1.8</v>
      </c>
      <c r="E25" s="19">
        <v>6</v>
      </c>
    </row>
    <row r="26" spans="1:6" ht="16.5" customHeight="1" x14ac:dyDescent="0.3">
      <c r="A26" s="17">
        <v>3</v>
      </c>
      <c r="B26" s="18">
        <v>28702257</v>
      </c>
      <c r="C26" s="18">
        <v>5171.3</v>
      </c>
      <c r="D26" s="19">
        <v>1.8</v>
      </c>
      <c r="E26" s="19">
        <v>6</v>
      </c>
    </row>
    <row r="27" spans="1:6" ht="16.5" customHeight="1" x14ac:dyDescent="0.3">
      <c r="A27" s="17">
        <v>4</v>
      </c>
      <c r="B27" s="18">
        <v>28674460</v>
      </c>
      <c r="C27" s="18">
        <v>5181</v>
      </c>
      <c r="D27" s="19">
        <v>1.9</v>
      </c>
      <c r="E27" s="19">
        <v>6</v>
      </c>
    </row>
    <row r="28" spans="1:6" ht="16.5" customHeight="1" x14ac:dyDescent="0.3">
      <c r="A28" s="17">
        <v>5</v>
      </c>
      <c r="B28" s="18">
        <v>28758155</v>
      </c>
      <c r="C28" s="18">
        <v>5181.3</v>
      </c>
      <c r="D28" s="19">
        <v>1.8</v>
      </c>
      <c r="E28" s="19">
        <v>6.1</v>
      </c>
    </row>
    <row r="29" spans="1:6" ht="16.5" customHeight="1" x14ac:dyDescent="0.3">
      <c r="A29" s="17">
        <v>6</v>
      </c>
      <c r="B29" s="21">
        <v>28773101</v>
      </c>
      <c r="C29" s="21">
        <v>5192.7</v>
      </c>
      <c r="D29" s="22">
        <v>1.9</v>
      </c>
      <c r="E29" s="22">
        <v>6.1</v>
      </c>
    </row>
    <row r="30" spans="1:6" ht="16.5" customHeight="1" x14ac:dyDescent="0.3">
      <c r="A30" s="23" t="s">
        <v>18</v>
      </c>
      <c r="B30" s="24">
        <f>AVERAGE(B24:B29)</f>
        <v>28712986.666666668</v>
      </c>
      <c r="C30" s="25">
        <f>AVERAGE(C24:C29)</f>
        <v>5170.9333333333334</v>
      </c>
      <c r="D30" s="26">
        <f>AVERAGE(D24:D29)</f>
        <v>1.8333333333333337</v>
      </c>
      <c r="E30" s="26">
        <f>AVERAGE(E24:E29)</f>
        <v>6.0333333333333341</v>
      </c>
    </row>
    <row r="31" spans="1:6" ht="16.5" customHeight="1" x14ac:dyDescent="0.3">
      <c r="A31" s="27" t="s">
        <v>19</v>
      </c>
      <c r="B31" s="28">
        <f>(STDEV(B24:B29)/B30)</f>
        <v>1.4700065315419015E-3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241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B41/100*5/50</f>
        <v>2.0499999999999997E-2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14668422</v>
      </c>
      <c r="C45" s="18">
        <v>6454.3</v>
      </c>
      <c r="D45" s="19">
        <v>1.8</v>
      </c>
      <c r="E45" s="20">
        <v>6.9</v>
      </c>
    </row>
    <row r="46" spans="1:6" ht="16.5" customHeight="1" x14ac:dyDescent="0.3">
      <c r="A46" s="17">
        <v>2</v>
      </c>
      <c r="B46" s="18">
        <v>14696753</v>
      </c>
      <c r="C46" s="18">
        <v>6393.6</v>
      </c>
      <c r="D46" s="19">
        <v>1.8</v>
      </c>
      <c r="E46" s="19">
        <v>6.9</v>
      </c>
    </row>
    <row r="47" spans="1:6" ht="16.5" customHeight="1" x14ac:dyDescent="0.3">
      <c r="A47" s="17">
        <v>3</v>
      </c>
      <c r="B47" s="18">
        <v>14702010</v>
      </c>
      <c r="C47" s="18">
        <v>6448</v>
      </c>
      <c r="D47" s="19">
        <v>1.8</v>
      </c>
      <c r="E47" s="19">
        <v>6.9</v>
      </c>
    </row>
    <row r="48" spans="1:6" ht="16.5" customHeight="1" x14ac:dyDescent="0.3">
      <c r="A48" s="17">
        <v>4</v>
      </c>
      <c r="B48" s="18">
        <v>14705220</v>
      </c>
      <c r="C48" s="18">
        <v>6410.1</v>
      </c>
      <c r="D48" s="19">
        <v>1.8</v>
      </c>
      <c r="E48" s="19">
        <v>6.9</v>
      </c>
    </row>
    <row r="49" spans="1:7" ht="16.5" customHeight="1" x14ac:dyDescent="0.3">
      <c r="A49" s="17">
        <v>5</v>
      </c>
      <c r="B49" s="18">
        <v>14652066</v>
      </c>
      <c r="C49" s="18">
        <v>6475.2</v>
      </c>
      <c r="D49" s="19">
        <v>1.8</v>
      </c>
      <c r="E49" s="19">
        <v>6.9</v>
      </c>
    </row>
    <row r="50" spans="1:7" ht="16.5" customHeight="1" x14ac:dyDescent="0.3">
      <c r="A50" s="17">
        <v>6</v>
      </c>
      <c r="B50" s="21">
        <v>14663956</v>
      </c>
      <c r="C50" s="21">
        <v>6432.2</v>
      </c>
      <c r="D50" s="22">
        <v>1.8</v>
      </c>
      <c r="E50" s="22">
        <v>6.9</v>
      </c>
    </row>
    <row r="51" spans="1:7" ht="16.5" customHeight="1" x14ac:dyDescent="0.3">
      <c r="A51" s="23" t="s">
        <v>18</v>
      </c>
      <c r="B51" s="24">
        <f>AVERAGE(B45:B50)</f>
        <v>14681404.5</v>
      </c>
      <c r="C51" s="25">
        <f>AVERAGE(C45:C50)</f>
        <v>6435.5666666666666</v>
      </c>
      <c r="D51" s="26">
        <f>AVERAGE(D45:D50)</f>
        <v>1.8</v>
      </c>
      <c r="E51" s="26">
        <f>AVERAGE(E45:E50)</f>
        <v>6.8999999999999995</v>
      </c>
    </row>
    <row r="52" spans="1:7" ht="16.5" customHeight="1" x14ac:dyDescent="0.3">
      <c r="A52" s="27" t="s">
        <v>19</v>
      </c>
      <c r="B52" s="28">
        <f>(STDEV(B45:B50)/B51)</f>
        <v>1.541556045391035E-3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7" t="s">
        <v>26</v>
      </c>
      <c r="C59" s="30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5" workbookViewId="0">
      <selection activeCell="E40" sqref="E4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13" t="s">
        <v>31</v>
      </c>
      <c r="B8" s="313"/>
      <c r="C8" s="313"/>
      <c r="D8" s="313"/>
      <c r="E8" s="313"/>
      <c r="F8" s="313"/>
      <c r="G8" s="313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4" t="s">
        <v>32</v>
      </c>
      <c r="B10" s="314"/>
      <c r="C10" s="314"/>
      <c r="D10" s="314"/>
      <c r="E10" s="314"/>
      <c r="F10" s="314"/>
      <c r="G10" s="314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8" t="s">
        <v>33</v>
      </c>
      <c r="B11" s="308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8" t="s">
        <v>34</v>
      </c>
      <c r="B12" s="308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8" t="s">
        <v>35</v>
      </c>
      <c r="B13" s="308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8" t="s">
        <v>36</v>
      </c>
      <c r="B14" s="308"/>
      <c r="C14" s="312" t="s">
        <v>11</v>
      </c>
      <c r="D14" s="312"/>
      <c r="E14" s="312"/>
      <c r="F14" s="312"/>
      <c r="G14" s="312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8" t="s">
        <v>37</v>
      </c>
      <c r="B15" s="308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8" t="s">
        <v>38</v>
      </c>
      <c r="B16" s="308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9" t="s">
        <v>1</v>
      </c>
      <c r="B18" s="309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389.22</v>
      </c>
      <c r="C21" s="83">
        <v>65.37</v>
      </c>
      <c r="D21" s="84">
        <f t="shared" ref="D21:D40" si="0">B21-C21</f>
        <v>323.85000000000002</v>
      </c>
      <c r="E21" s="85">
        <f t="shared" ref="E21:E40" si="1">(D21-$D$43)/$D$43</f>
        <v>4.2452959249858688E-2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377.27</v>
      </c>
      <c r="C22" s="88">
        <v>61.97</v>
      </c>
      <c r="D22" s="89">
        <f t="shared" si="0"/>
        <v>315.29999999999995</v>
      </c>
      <c r="E22" s="85">
        <f t="shared" si="1"/>
        <v>1.4931042308106757E-2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357.66</v>
      </c>
      <c r="C23" s="88">
        <v>59.7</v>
      </c>
      <c r="D23" s="89">
        <f t="shared" si="0"/>
        <v>297.96000000000004</v>
      </c>
      <c r="E23" s="85">
        <f t="shared" si="1"/>
        <v>-4.0885336612357846E-2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371.29</v>
      </c>
      <c r="C24" s="88">
        <v>59.99</v>
      </c>
      <c r="D24" s="89">
        <f t="shared" si="0"/>
        <v>311.3</v>
      </c>
      <c r="E24" s="85">
        <f t="shared" si="1"/>
        <v>2.0552916920827491E-3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365.83</v>
      </c>
      <c r="C25" s="88">
        <v>60.94</v>
      </c>
      <c r="D25" s="89">
        <f t="shared" si="0"/>
        <v>304.89</v>
      </c>
      <c r="E25" s="85">
        <f t="shared" si="1"/>
        <v>-1.8578098670096098E-2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378.99</v>
      </c>
      <c r="C26" s="88">
        <v>62.18</v>
      </c>
      <c r="D26" s="89">
        <f t="shared" si="0"/>
        <v>316.81</v>
      </c>
      <c r="E26" s="85">
        <f t="shared" si="1"/>
        <v>1.9791638165656045E-2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371.41</v>
      </c>
      <c r="C27" s="88">
        <v>64.209999999999994</v>
      </c>
      <c r="D27" s="89">
        <f t="shared" si="0"/>
        <v>307.20000000000005</v>
      </c>
      <c r="E27" s="85">
        <f t="shared" si="1"/>
        <v>-1.1142352689341937E-2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356.43</v>
      </c>
      <c r="C28" s="88">
        <v>63.91</v>
      </c>
      <c r="D28" s="89">
        <f t="shared" si="0"/>
        <v>292.52</v>
      </c>
      <c r="E28" s="85">
        <f t="shared" si="1"/>
        <v>-5.8396357450150926E-2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374.3</v>
      </c>
      <c r="C29" s="88">
        <v>63.95</v>
      </c>
      <c r="D29" s="89">
        <f t="shared" si="0"/>
        <v>310.35000000000002</v>
      </c>
      <c r="E29" s="85">
        <f t="shared" si="1"/>
        <v>-1.0026990792229601E-3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378.9</v>
      </c>
      <c r="C30" s="88">
        <v>60.4</v>
      </c>
      <c r="D30" s="89">
        <f t="shared" si="0"/>
        <v>318.5</v>
      </c>
      <c r="E30" s="85">
        <f t="shared" si="1"/>
        <v>2.5231642800926258E-2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367.48</v>
      </c>
      <c r="C31" s="88">
        <v>63.33</v>
      </c>
      <c r="D31" s="89">
        <f t="shared" si="0"/>
        <v>304.15000000000003</v>
      </c>
      <c r="E31" s="85">
        <f t="shared" si="1"/>
        <v>-2.096011253406042E-2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383.53</v>
      </c>
      <c r="C32" s="88">
        <v>60.87</v>
      </c>
      <c r="D32" s="89">
        <f t="shared" si="0"/>
        <v>322.65999999999997</v>
      </c>
      <c r="E32" s="85">
        <f t="shared" si="1"/>
        <v>3.8622423441591315E-2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377.43</v>
      </c>
      <c r="C33" s="88">
        <v>63.31</v>
      </c>
      <c r="D33" s="89">
        <f t="shared" si="0"/>
        <v>314.12</v>
      </c>
      <c r="E33" s="85">
        <f t="shared" si="1"/>
        <v>1.1132695876379783E-2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369.81</v>
      </c>
      <c r="C34" s="88">
        <v>60.17</v>
      </c>
      <c r="D34" s="89">
        <f t="shared" si="0"/>
        <v>309.64</v>
      </c>
      <c r="E34" s="85">
        <f t="shared" si="1"/>
        <v>-3.2881448135673712E-3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372.24</v>
      </c>
      <c r="C35" s="88">
        <v>60.46</v>
      </c>
      <c r="D35" s="89">
        <f t="shared" si="0"/>
        <v>311.78000000000003</v>
      </c>
      <c r="E35" s="85">
        <f t="shared" si="1"/>
        <v>3.6003817660057104E-3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369.88</v>
      </c>
      <c r="C36" s="88">
        <v>64.95</v>
      </c>
      <c r="D36" s="89">
        <f t="shared" si="0"/>
        <v>304.93</v>
      </c>
      <c r="E36" s="85">
        <f t="shared" si="1"/>
        <v>-1.844934116393579E-2</v>
      </c>
      <c r="G36" s="66"/>
      <c r="H36" s="66"/>
    </row>
    <row r="37" spans="1:15" ht="15" x14ac:dyDescent="0.3">
      <c r="A37" s="86">
        <v>17</v>
      </c>
      <c r="B37" s="90">
        <v>361.47</v>
      </c>
      <c r="C37" s="88">
        <v>60.87</v>
      </c>
      <c r="D37" s="89">
        <f t="shared" si="0"/>
        <v>300.60000000000002</v>
      </c>
      <c r="E37" s="85">
        <f t="shared" si="1"/>
        <v>-3.2387341205781926E-2</v>
      </c>
    </row>
    <row r="38" spans="1:15" ht="15" x14ac:dyDescent="0.3">
      <c r="A38" s="86">
        <v>18</v>
      </c>
      <c r="B38" s="90">
        <v>363.73</v>
      </c>
      <c r="C38" s="88">
        <v>62.76</v>
      </c>
      <c r="D38" s="89">
        <f t="shared" si="0"/>
        <v>300.97000000000003</v>
      </c>
      <c r="E38" s="85">
        <f t="shared" si="1"/>
        <v>-3.1196334273799673E-2</v>
      </c>
    </row>
    <row r="39" spans="1:15" ht="15" x14ac:dyDescent="0.3">
      <c r="A39" s="86">
        <v>19</v>
      </c>
      <c r="B39" s="90">
        <v>371.23</v>
      </c>
      <c r="C39" s="88">
        <v>65.069999999999993</v>
      </c>
      <c r="D39" s="89">
        <f t="shared" si="0"/>
        <v>306.16000000000003</v>
      </c>
      <c r="E39" s="85">
        <f t="shared" si="1"/>
        <v>-1.4490047849508294E-2</v>
      </c>
    </row>
    <row r="40" spans="1:15" ht="14.25" customHeight="1" x14ac:dyDescent="0.3">
      <c r="A40" s="91">
        <v>20</v>
      </c>
      <c r="B40" s="92">
        <v>402</v>
      </c>
      <c r="C40" s="93">
        <v>62.46</v>
      </c>
      <c r="D40" s="94">
        <f t="shared" si="0"/>
        <v>339.54</v>
      </c>
      <c r="E40" s="95">
        <f t="shared" si="1"/>
        <v>9.2958091041213567E-2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7460.1</v>
      </c>
      <c r="C42" s="98">
        <f>SUM(C21:C40)</f>
        <v>1246.8700000000001</v>
      </c>
      <c r="D42" s="99">
        <f>SUM(D21:D40)</f>
        <v>6213.2300000000005</v>
      </c>
    </row>
    <row r="43" spans="1:15" ht="15.75" customHeight="1" x14ac:dyDescent="0.3">
      <c r="A43" s="100" t="s">
        <v>47</v>
      </c>
      <c r="B43" s="101">
        <f>AVERAGE(B21:B40)</f>
        <v>373.005</v>
      </c>
      <c r="C43" s="102">
        <f>AVERAGE(C21:C40)</f>
        <v>62.343500000000006</v>
      </c>
      <c r="D43" s="103">
        <f>AVERAGE(D21:D40)</f>
        <v>310.66150000000005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310">
        <f>D43</f>
        <v>310.66150000000005</v>
      </c>
      <c r="C47" s="107">
        <f>-(IF(D43&gt;300, 7.5%, 10%))</f>
        <v>-7.4999999999999997E-2</v>
      </c>
      <c r="D47" s="108">
        <f>IF(D43&lt;300, D43*0.9, D43*0.925)</f>
        <v>287.36188750000008</v>
      </c>
    </row>
    <row r="48" spans="1:15" ht="15.75" customHeight="1" x14ac:dyDescent="0.3">
      <c r="B48" s="311"/>
      <c r="C48" s="109">
        <f>+(IF(D43&gt;300, 7.5%, 10%))</f>
        <v>7.4999999999999997E-2</v>
      </c>
      <c r="D48" s="108">
        <f>IF(D43&lt;300, D43*1.1, D43*1.075)</f>
        <v>333.96111250000001</v>
      </c>
    </row>
    <row r="49" spans="1:7" ht="14.25" customHeight="1" x14ac:dyDescent="0.3">
      <c r="A49" s="110"/>
      <c r="D49" s="111"/>
    </row>
    <row r="50" spans="1:7" ht="15" customHeight="1" x14ac:dyDescent="0.3">
      <c r="B50" s="307" t="s">
        <v>26</v>
      </c>
      <c r="C50" s="307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4" zoomScale="55" zoomScaleNormal="40" zoomScalePageLayoutView="55" workbookViewId="0">
      <selection activeCell="H112" sqref="H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45" t="s">
        <v>49</v>
      </c>
      <c r="B1" s="345"/>
      <c r="C1" s="345"/>
      <c r="D1" s="345"/>
      <c r="E1" s="345"/>
      <c r="F1" s="345"/>
      <c r="G1" s="345"/>
      <c r="H1" s="345"/>
      <c r="I1" s="345"/>
    </row>
    <row r="2" spans="1:9" ht="18.75" customHeight="1" x14ac:dyDescent="0.25">
      <c r="A2" s="345"/>
      <c r="B2" s="345"/>
      <c r="C2" s="345"/>
      <c r="D2" s="345"/>
      <c r="E2" s="345"/>
      <c r="F2" s="345"/>
      <c r="G2" s="345"/>
      <c r="H2" s="345"/>
      <c r="I2" s="345"/>
    </row>
    <row r="3" spans="1:9" ht="18.75" customHeight="1" x14ac:dyDescent="0.25">
      <c r="A3" s="345"/>
      <c r="B3" s="345"/>
      <c r="C3" s="345"/>
      <c r="D3" s="345"/>
      <c r="E3" s="345"/>
      <c r="F3" s="345"/>
      <c r="G3" s="345"/>
      <c r="H3" s="345"/>
      <c r="I3" s="345"/>
    </row>
    <row r="4" spans="1:9" ht="18.75" customHeight="1" x14ac:dyDescent="0.25">
      <c r="A4" s="345"/>
      <c r="B4" s="345"/>
      <c r="C4" s="345"/>
      <c r="D4" s="345"/>
      <c r="E4" s="345"/>
      <c r="F4" s="345"/>
      <c r="G4" s="345"/>
      <c r="H4" s="345"/>
      <c r="I4" s="345"/>
    </row>
    <row r="5" spans="1:9" ht="18.75" customHeight="1" x14ac:dyDescent="0.25">
      <c r="A5" s="345"/>
      <c r="B5" s="345"/>
      <c r="C5" s="345"/>
      <c r="D5" s="345"/>
      <c r="E5" s="345"/>
      <c r="F5" s="345"/>
      <c r="G5" s="345"/>
      <c r="H5" s="345"/>
      <c r="I5" s="345"/>
    </row>
    <row r="6" spans="1:9" ht="18.75" customHeight="1" x14ac:dyDescent="0.25">
      <c r="A6" s="345"/>
      <c r="B6" s="345"/>
      <c r="C6" s="345"/>
      <c r="D6" s="345"/>
      <c r="E6" s="345"/>
      <c r="F6" s="345"/>
      <c r="G6" s="345"/>
      <c r="H6" s="345"/>
      <c r="I6" s="345"/>
    </row>
    <row r="7" spans="1:9" ht="18.75" customHeight="1" x14ac:dyDescent="0.25">
      <c r="A7" s="345"/>
      <c r="B7" s="345"/>
      <c r="C7" s="345"/>
      <c r="D7" s="345"/>
      <c r="E7" s="345"/>
      <c r="F7" s="345"/>
      <c r="G7" s="345"/>
      <c r="H7" s="345"/>
      <c r="I7" s="345"/>
    </row>
    <row r="8" spans="1:9" x14ac:dyDescent="0.25">
      <c r="A8" s="346" t="s">
        <v>50</v>
      </c>
      <c r="B8" s="346"/>
      <c r="C8" s="346"/>
      <c r="D8" s="346"/>
      <c r="E8" s="346"/>
      <c r="F8" s="346"/>
      <c r="G8" s="346"/>
      <c r="H8" s="346"/>
      <c r="I8" s="346"/>
    </row>
    <row r="9" spans="1:9" x14ac:dyDescent="0.25">
      <c r="A9" s="346"/>
      <c r="B9" s="346"/>
      <c r="C9" s="346"/>
      <c r="D9" s="346"/>
      <c r="E9" s="346"/>
      <c r="F9" s="346"/>
      <c r="G9" s="346"/>
      <c r="H9" s="346"/>
      <c r="I9" s="346"/>
    </row>
    <row r="10" spans="1:9" x14ac:dyDescent="0.25">
      <c r="A10" s="346"/>
      <c r="B10" s="346"/>
      <c r="C10" s="346"/>
      <c r="D10" s="346"/>
      <c r="E10" s="346"/>
      <c r="F10" s="346"/>
      <c r="G10" s="346"/>
      <c r="H10" s="346"/>
      <c r="I10" s="346"/>
    </row>
    <row r="11" spans="1:9" x14ac:dyDescent="0.25">
      <c r="A11" s="346"/>
      <c r="B11" s="346"/>
      <c r="C11" s="346"/>
      <c r="D11" s="346"/>
      <c r="E11" s="346"/>
      <c r="F11" s="346"/>
      <c r="G11" s="346"/>
      <c r="H11" s="346"/>
      <c r="I11" s="346"/>
    </row>
    <row r="12" spans="1:9" x14ac:dyDescent="0.25">
      <c r="A12" s="346"/>
      <c r="B12" s="346"/>
      <c r="C12" s="346"/>
      <c r="D12" s="346"/>
      <c r="E12" s="346"/>
      <c r="F12" s="346"/>
      <c r="G12" s="346"/>
      <c r="H12" s="346"/>
      <c r="I12" s="346"/>
    </row>
    <row r="13" spans="1:9" x14ac:dyDescent="0.25">
      <c r="A13" s="346"/>
      <c r="B13" s="346"/>
      <c r="C13" s="346"/>
      <c r="D13" s="346"/>
      <c r="E13" s="346"/>
      <c r="F13" s="346"/>
      <c r="G13" s="346"/>
      <c r="H13" s="346"/>
      <c r="I13" s="346"/>
    </row>
    <row r="14" spans="1:9" x14ac:dyDescent="0.25">
      <c r="A14" s="346"/>
      <c r="B14" s="346"/>
      <c r="C14" s="346"/>
      <c r="D14" s="346"/>
      <c r="E14" s="346"/>
      <c r="F14" s="346"/>
      <c r="G14" s="346"/>
      <c r="H14" s="346"/>
      <c r="I14" s="346"/>
    </row>
    <row r="15" spans="1:9" ht="19.5" customHeight="1" x14ac:dyDescent="0.3">
      <c r="A15" s="119"/>
    </row>
    <row r="16" spans="1:9" ht="19.5" customHeight="1" x14ac:dyDescent="0.3">
      <c r="A16" s="318" t="s">
        <v>31</v>
      </c>
      <c r="B16" s="319"/>
      <c r="C16" s="319"/>
      <c r="D16" s="319"/>
      <c r="E16" s="319"/>
      <c r="F16" s="319"/>
      <c r="G16" s="319"/>
      <c r="H16" s="320"/>
    </row>
    <row r="17" spans="1:14" ht="20.25" customHeight="1" x14ac:dyDescent="0.25">
      <c r="A17" s="321" t="s">
        <v>51</v>
      </c>
      <c r="B17" s="321"/>
      <c r="C17" s="321"/>
      <c r="D17" s="321"/>
      <c r="E17" s="321"/>
      <c r="F17" s="321"/>
      <c r="G17" s="321"/>
      <c r="H17" s="321"/>
    </row>
    <row r="18" spans="1:14" ht="26.25" customHeight="1" x14ac:dyDescent="0.4">
      <c r="A18" s="121" t="s">
        <v>33</v>
      </c>
      <c r="B18" s="317" t="s">
        <v>5</v>
      </c>
      <c r="C18" s="317"/>
      <c r="D18" s="267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76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22" t="s">
        <v>9</v>
      </c>
      <c r="C20" s="322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22" t="s">
        <v>11</v>
      </c>
      <c r="C21" s="322"/>
      <c r="D21" s="322"/>
      <c r="E21" s="322"/>
      <c r="F21" s="322"/>
      <c r="G21" s="322"/>
      <c r="H21" s="322"/>
      <c r="I21" s="125"/>
    </row>
    <row r="22" spans="1:14" ht="26.25" customHeight="1" x14ac:dyDescent="0.4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7" t="s">
        <v>9</v>
      </c>
      <c r="C26" s="317"/>
    </row>
    <row r="27" spans="1:14" ht="26.25" customHeight="1" x14ac:dyDescent="0.4">
      <c r="A27" s="130" t="s">
        <v>52</v>
      </c>
      <c r="B27" s="323"/>
      <c r="C27" s="323"/>
    </row>
    <row r="28" spans="1:14" ht="27" customHeight="1" x14ac:dyDescent="0.4">
      <c r="A28" s="130" t="s">
        <v>6</v>
      </c>
      <c r="B28" s="131">
        <v>99.44</v>
      </c>
    </row>
    <row r="29" spans="1:14" s="14" customFormat="1" ht="27" customHeight="1" x14ac:dyDescent="0.4">
      <c r="A29" s="130" t="s">
        <v>53</v>
      </c>
      <c r="B29" s="132">
        <v>0</v>
      </c>
      <c r="C29" s="324" t="s">
        <v>54</v>
      </c>
      <c r="D29" s="325"/>
      <c r="E29" s="325"/>
      <c r="F29" s="325"/>
      <c r="G29" s="326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99.44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1</v>
      </c>
      <c r="C31" s="327" t="s">
        <v>57</v>
      </c>
      <c r="D31" s="328"/>
      <c r="E31" s="328"/>
      <c r="F31" s="328"/>
      <c r="G31" s="328"/>
      <c r="H31" s="329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1</v>
      </c>
      <c r="C32" s="327" t="s">
        <v>59</v>
      </c>
      <c r="D32" s="328"/>
      <c r="E32" s="328"/>
      <c r="F32" s="328"/>
      <c r="G32" s="328"/>
      <c r="H32" s="329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100</v>
      </c>
      <c r="C36" s="120"/>
      <c r="D36" s="330" t="s">
        <v>63</v>
      </c>
      <c r="E36" s="331"/>
      <c r="F36" s="330" t="s">
        <v>64</v>
      </c>
      <c r="G36" s="332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1</v>
      </c>
      <c r="C38" s="152">
        <v>1</v>
      </c>
      <c r="D38" s="153">
        <v>28843988</v>
      </c>
      <c r="E38" s="154">
        <f>IF(ISBLANK(D38),"-",$D$48/$D$45*D38)</f>
        <v>2981132.9881044026</v>
      </c>
      <c r="F38" s="153">
        <v>33330611</v>
      </c>
      <c r="G38" s="155">
        <f>IF(ISBLANK(F38),"-",$D$48/$F$45*F38)</f>
        <v>3073664.7002212852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28849213</v>
      </c>
      <c r="E39" s="159">
        <f>IF(ISBLANK(D39),"-",$D$48/$D$45*D39)</f>
        <v>2981673.011206022</v>
      </c>
      <c r="F39" s="158">
        <v>33400095</v>
      </c>
      <c r="G39" s="160">
        <f>IF(ISBLANK(F39),"-",$D$48/$F$45*F39)</f>
        <v>3080072.3390740552</v>
      </c>
      <c r="I39" s="334">
        <f>ABS((F43/D43*D42)-F42)/D42</f>
        <v>3.431651366605596E-2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28846446</v>
      </c>
      <c r="E40" s="159">
        <f>IF(ISBLANK(D40),"-",$D$48/$D$45*D40)</f>
        <v>2981387.0315079968</v>
      </c>
      <c r="F40" s="158">
        <v>33229254</v>
      </c>
      <c r="G40" s="160">
        <f>IF(ISBLANK(F40),"-",$D$48/$F$45*F40)</f>
        <v>3064317.8138704668</v>
      </c>
      <c r="I40" s="334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28846549</v>
      </c>
      <c r="E42" s="169">
        <f>AVERAGE(E38:E41)</f>
        <v>2981397.676939474</v>
      </c>
      <c r="F42" s="168">
        <f>AVERAGE(F38:F41)</f>
        <v>33319986.666666668</v>
      </c>
      <c r="G42" s="170">
        <f>AVERAGE(G38:G41)</f>
        <v>3072684.9510552692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19.46</v>
      </c>
      <c r="E43" s="161"/>
      <c r="F43" s="173">
        <v>21.81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19.46</v>
      </c>
      <c r="E44" s="176"/>
      <c r="F44" s="175">
        <f>F43*$B$34</f>
        <v>21.81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100</v>
      </c>
      <c r="C45" s="174" t="s">
        <v>81</v>
      </c>
      <c r="D45" s="178">
        <f>D44*$B$30/100</f>
        <v>19.351023999999999</v>
      </c>
      <c r="E45" s="179"/>
      <c r="F45" s="178">
        <f>F44*$B$30/100</f>
        <v>21.687864000000001</v>
      </c>
      <c r="H45" s="171"/>
    </row>
    <row r="46" spans="1:14" ht="19.5" customHeight="1" x14ac:dyDescent="0.3">
      <c r="A46" s="335" t="s">
        <v>82</v>
      </c>
      <c r="B46" s="336"/>
      <c r="C46" s="174" t="s">
        <v>83</v>
      </c>
      <c r="D46" s="180">
        <f>D45/$B$45</f>
        <v>0.19351024</v>
      </c>
      <c r="E46" s="181"/>
      <c r="F46" s="182">
        <f>F45/$B$45</f>
        <v>0.21687864000000001</v>
      </c>
      <c r="H46" s="171"/>
    </row>
    <row r="47" spans="1:14" ht="27" customHeight="1" x14ac:dyDescent="0.4">
      <c r="A47" s="337"/>
      <c r="B47" s="338"/>
      <c r="C47" s="183" t="s">
        <v>84</v>
      </c>
      <c r="D47" s="184">
        <v>0.02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2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2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3027041.3139973711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1.6600647810038928E-2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hard gelatin capsules contains Temozolomide USP 20 mg</v>
      </c>
    </row>
    <row r="56" spans="1:12" ht="26.25" customHeight="1" x14ac:dyDescent="0.4">
      <c r="A56" s="198" t="s">
        <v>91</v>
      </c>
      <c r="B56" s="199">
        <v>20</v>
      </c>
      <c r="C56" s="120" t="str">
        <f>B20</f>
        <v>Temozolomide</v>
      </c>
      <c r="H56" s="200"/>
    </row>
    <row r="57" spans="1:12" ht="18.75" x14ac:dyDescent="0.3">
      <c r="A57" s="197" t="s">
        <v>92</v>
      </c>
      <c r="B57" s="268">
        <f>Uniformity!D43</f>
        <v>310.66150000000005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1</v>
      </c>
      <c r="C60" s="339" t="s">
        <v>98</v>
      </c>
      <c r="D60" s="342">
        <v>310.39</v>
      </c>
      <c r="E60" s="203">
        <v>1</v>
      </c>
      <c r="F60" s="204">
        <v>30120286</v>
      </c>
      <c r="G60" s="269">
        <f>IF(ISBLANK(F60),"-",(F60/$D$50*$D$47*$B$68)*($B$57/$D$60))</f>
        <v>19.918216679724054</v>
      </c>
      <c r="H60" s="287">
        <f t="shared" ref="H60:H71" si="0">IF(ISBLANK(F60),"-",(G60/$B$56)*100)</f>
        <v>99.59108339862027</v>
      </c>
      <c r="L60" s="133"/>
    </row>
    <row r="61" spans="1:12" s="14" customFormat="1" ht="26.25" customHeight="1" x14ac:dyDescent="0.4">
      <c r="A61" s="145" t="s">
        <v>99</v>
      </c>
      <c r="B61" s="146">
        <v>1</v>
      </c>
      <c r="C61" s="340"/>
      <c r="D61" s="343"/>
      <c r="E61" s="205">
        <v>2</v>
      </c>
      <c r="F61" s="158">
        <v>30459605</v>
      </c>
      <c r="G61" s="270">
        <f>IF(ISBLANK(F61),"-",(F61/$D$50*$D$47*$B$68)*($B$57/$D$60))</f>
        <v>20.142604634258991</v>
      </c>
      <c r="H61" s="288">
        <f t="shared" si="0"/>
        <v>100.71302317129496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40"/>
      <c r="D62" s="343"/>
      <c r="E62" s="205">
        <v>3</v>
      </c>
      <c r="F62" s="206">
        <v>30019099</v>
      </c>
      <c r="G62" s="270">
        <f>IF(ISBLANK(F62),"-",(F62/$D$50*$D$47*$B$68)*($B$57/$D$60))</f>
        <v>19.851302820035897</v>
      </c>
      <c r="H62" s="288">
        <f t="shared" si="0"/>
        <v>99.256514100179487</v>
      </c>
      <c r="L62" s="133"/>
    </row>
    <row r="63" spans="1:12" ht="27" customHeight="1" x14ac:dyDescent="0.4">
      <c r="A63" s="145" t="s">
        <v>101</v>
      </c>
      <c r="B63" s="146">
        <v>1</v>
      </c>
      <c r="C63" s="341"/>
      <c r="D63" s="344"/>
      <c r="E63" s="207">
        <v>4</v>
      </c>
      <c r="F63" s="208"/>
      <c r="G63" s="270" t="str">
        <f>IF(ISBLANK(F63),"-",(F63/$D$50*$D$47*$B$68)*($B$57/$D$60))</f>
        <v>-</v>
      </c>
      <c r="H63" s="288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9" t="s">
        <v>103</v>
      </c>
      <c r="D64" s="342">
        <v>305.18</v>
      </c>
      <c r="E64" s="203">
        <v>1</v>
      </c>
      <c r="F64" s="204">
        <v>29322257</v>
      </c>
      <c r="G64" s="269">
        <f>IF(ISBLANK(F64),"-",(F64/$D$50*$D$47*$B$68)*($B$57/$D$64))</f>
        <v>19.72152113493302</v>
      </c>
      <c r="H64" s="287">
        <f t="shared" si="0"/>
        <v>98.607605674665095</v>
      </c>
    </row>
    <row r="65" spans="1:8" ht="26.25" customHeight="1" x14ac:dyDescent="0.4">
      <c r="A65" s="145" t="s">
        <v>104</v>
      </c>
      <c r="B65" s="146">
        <v>1</v>
      </c>
      <c r="C65" s="340"/>
      <c r="D65" s="343"/>
      <c r="E65" s="205">
        <v>2</v>
      </c>
      <c r="F65" s="158">
        <v>29289710</v>
      </c>
      <c r="G65" s="270">
        <f>IF(ISBLANK(F65),"-",(F65/$D$50*$D$47*$B$68)*($B$57/$D$64))</f>
        <v>19.699630720822721</v>
      </c>
      <c r="H65" s="288">
        <f t="shared" si="0"/>
        <v>98.498153604113597</v>
      </c>
    </row>
    <row r="66" spans="1:8" ht="26.25" customHeight="1" x14ac:dyDescent="0.4">
      <c r="A66" s="145" t="s">
        <v>105</v>
      </c>
      <c r="B66" s="146">
        <v>1</v>
      </c>
      <c r="C66" s="340"/>
      <c r="D66" s="343"/>
      <c r="E66" s="205">
        <v>3</v>
      </c>
      <c r="F66" s="158">
        <v>29286858</v>
      </c>
      <c r="G66" s="270">
        <f>IF(ISBLANK(F66),"-",(F66/$D$50*$D$47*$B$68)*($B$57/$D$64))</f>
        <v>19.697712526794312</v>
      </c>
      <c r="H66" s="288">
        <f t="shared" si="0"/>
        <v>98.488562633971569</v>
      </c>
    </row>
    <row r="67" spans="1:8" ht="27" customHeight="1" x14ac:dyDescent="0.4">
      <c r="A67" s="145" t="s">
        <v>106</v>
      </c>
      <c r="B67" s="146">
        <v>1</v>
      </c>
      <c r="C67" s="341"/>
      <c r="D67" s="344"/>
      <c r="E67" s="207">
        <v>4</v>
      </c>
      <c r="F67" s="208"/>
      <c r="G67" s="286" t="str">
        <f>IF(ISBLANK(F67),"-",(F67/$D$50*$D$47*$B$68)*($B$57/$D$64))</f>
        <v>-</v>
      </c>
      <c r="H67" s="289" t="str">
        <f t="shared" si="0"/>
        <v>-</v>
      </c>
    </row>
    <row r="68" spans="1:8" ht="26.25" customHeight="1" x14ac:dyDescent="0.4">
      <c r="A68" s="145" t="s">
        <v>107</v>
      </c>
      <c r="B68" s="209">
        <f>(B67/B66)*(B65/B64)*(B63/B62)*(B61/B60)*B59</f>
        <v>100</v>
      </c>
      <c r="C68" s="339" t="s">
        <v>108</v>
      </c>
      <c r="D68" s="342">
        <v>326</v>
      </c>
      <c r="E68" s="203">
        <v>1</v>
      </c>
      <c r="F68" s="204">
        <v>31828442</v>
      </c>
      <c r="G68" s="269">
        <f>IF(ISBLANK(F68),"-",(F68/$D$50*$D$47*$B$68)*($B$57/$D$68))</f>
        <v>20.039960562807707</v>
      </c>
      <c r="H68" s="288">
        <f t="shared" si="0"/>
        <v>100.19980281403853</v>
      </c>
    </row>
    <row r="69" spans="1:8" ht="27" customHeight="1" x14ac:dyDescent="0.4">
      <c r="A69" s="193" t="s">
        <v>109</v>
      </c>
      <c r="B69" s="210">
        <f>(D47*B68)/B56*B57</f>
        <v>31.066150000000007</v>
      </c>
      <c r="C69" s="340"/>
      <c r="D69" s="343"/>
      <c r="E69" s="205">
        <v>2</v>
      </c>
      <c r="F69" s="158">
        <v>31793589</v>
      </c>
      <c r="G69" s="270">
        <f>IF(ISBLANK(F69),"-",(F69/$D$50*$D$47*$B$68)*($B$57/$D$68))</f>
        <v>20.018016267026734</v>
      </c>
      <c r="H69" s="288">
        <f t="shared" si="0"/>
        <v>100.09008133513366</v>
      </c>
    </row>
    <row r="70" spans="1:8" ht="26.25" customHeight="1" x14ac:dyDescent="0.4">
      <c r="A70" s="352" t="s">
        <v>82</v>
      </c>
      <c r="B70" s="353"/>
      <c r="C70" s="340"/>
      <c r="D70" s="343"/>
      <c r="E70" s="205">
        <v>3</v>
      </c>
      <c r="F70" s="158">
        <v>31776813</v>
      </c>
      <c r="G70" s="270">
        <f>IF(ISBLANK(F70),"-",(F70/$D$50*$D$47*$B$68)*($B$57/$D$68))</f>
        <v>20.007453689744388</v>
      </c>
      <c r="H70" s="288">
        <f t="shared" si="0"/>
        <v>100.03726844872193</v>
      </c>
    </row>
    <row r="71" spans="1:8" ht="27" customHeight="1" x14ac:dyDescent="0.4">
      <c r="A71" s="354"/>
      <c r="B71" s="355"/>
      <c r="C71" s="351"/>
      <c r="D71" s="344"/>
      <c r="E71" s="207">
        <v>4</v>
      </c>
      <c r="F71" s="208"/>
      <c r="G71" s="286" t="str">
        <f>IF(ISBLANK(F71),"-",(F71/$D$50*$D$47*$B$68)*($B$57/$D$68))</f>
        <v>-</v>
      </c>
      <c r="H71" s="289" t="str">
        <f t="shared" si="0"/>
        <v>-</v>
      </c>
    </row>
    <row r="72" spans="1:8" ht="26.25" customHeight="1" x14ac:dyDescent="0.4">
      <c r="A72" s="211"/>
      <c r="B72" s="211"/>
      <c r="C72" s="211"/>
      <c r="D72" s="211"/>
      <c r="E72" s="211"/>
      <c r="F72" s="213" t="s">
        <v>75</v>
      </c>
      <c r="G72" s="275">
        <f>AVERAGE(G60:G71)</f>
        <v>19.899602115127536</v>
      </c>
      <c r="H72" s="290">
        <f>AVERAGE(H60:H71)</f>
        <v>99.498010575637693</v>
      </c>
    </row>
    <row r="73" spans="1:8" ht="26.25" customHeight="1" x14ac:dyDescent="0.4">
      <c r="C73" s="211"/>
      <c r="D73" s="211"/>
      <c r="E73" s="211"/>
      <c r="F73" s="214" t="s">
        <v>88</v>
      </c>
      <c r="G73" s="274">
        <f>STDEV(G60:G71)/G72</f>
        <v>8.3247673943436067E-3</v>
      </c>
      <c r="H73" s="274">
        <f>STDEV(H60:H71)/H72</f>
        <v>8.324767394343624E-3</v>
      </c>
    </row>
    <row r="74" spans="1:8" ht="27" customHeight="1" x14ac:dyDescent="0.4">
      <c r="A74" s="211"/>
      <c r="B74" s="211"/>
      <c r="C74" s="212"/>
      <c r="D74" s="212"/>
      <c r="E74" s="215"/>
      <c r="F74" s="216" t="s">
        <v>20</v>
      </c>
      <c r="G74" s="217">
        <f>COUNT(G60:G71)</f>
        <v>9</v>
      </c>
      <c r="H74" s="217">
        <f>COUNT(H60:H71)</f>
        <v>9</v>
      </c>
    </row>
    <row r="76" spans="1:8" ht="26.25" customHeight="1" x14ac:dyDescent="0.4">
      <c r="A76" s="129" t="s">
        <v>110</v>
      </c>
      <c r="B76" s="218" t="s">
        <v>111</v>
      </c>
      <c r="C76" s="347" t="str">
        <f>B26</f>
        <v>Temozolomide</v>
      </c>
      <c r="D76" s="347"/>
      <c r="E76" s="219" t="s">
        <v>112</v>
      </c>
      <c r="F76" s="219"/>
      <c r="G76" s="220">
        <f>H72</f>
        <v>99.498010575637693</v>
      </c>
      <c r="H76" s="221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33" t="str">
        <f>B26</f>
        <v>Temozolomide</v>
      </c>
      <c r="C79" s="333"/>
    </row>
    <row r="80" spans="1:8" ht="26.25" customHeight="1" x14ac:dyDescent="0.4">
      <c r="A80" s="130" t="s">
        <v>52</v>
      </c>
      <c r="B80" s="333">
        <f>B27</f>
        <v>0</v>
      </c>
      <c r="C80" s="333"/>
    </row>
    <row r="81" spans="1:12" ht="27" customHeight="1" x14ac:dyDescent="0.4">
      <c r="A81" s="130" t="s">
        <v>6</v>
      </c>
      <c r="B81" s="222">
        <f>B28</f>
        <v>99.44</v>
      </c>
    </row>
    <row r="82" spans="1:12" s="14" customFormat="1" ht="27" customHeight="1" x14ac:dyDescent="0.4">
      <c r="A82" s="130" t="s">
        <v>53</v>
      </c>
      <c r="B82" s="132">
        <v>0</v>
      </c>
      <c r="C82" s="324" t="s">
        <v>54</v>
      </c>
      <c r="D82" s="325"/>
      <c r="E82" s="325"/>
      <c r="F82" s="325"/>
      <c r="G82" s="326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99.44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1</v>
      </c>
      <c r="C84" s="327" t="s">
        <v>115</v>
      </c>
      <c r="D84" s="328"/>
      <c r="E84" s="328"/>
      <c r="F84" s="328"/>
      <c r="G84" s="328"/>
      <c r="H84" s="329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1</v>
      </c>
      <c r="C85" s="327" t="s">
        <v>116</v>
      </c>
      <c r="D85" s="328"/>
      <c r="E85" s="328"/>
      <c r="F85" s="328"/>
      <c r="G85" s="328"/>
      <c r="H85" s="329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100</v>
      </c>
      <c r="D89" s="223" t="s">
        <v>63</v>
      </c>
      <c r="E89" s="224"/>
      <c r="F89" s="330" t="s">
        <v>64</v>
      </c>
      <c r="G89" s="332"/>
    </row>
    <row r="90" spans="1:12" ht="27" customHeight="1" x14ac:dyDescent="0.4">
      <c r="A90" s="145" t="s">
        <v>65</v>
      </c>
      <c r="B90" s="146">
        <v>5</v>
      </c>
      <c r="C90" s="225" t="s">
        <v>66</v>
      </c>
      <c r="D90" s="148" t="s">
        <v>67</v>
      </c>
      <c r="E90" s="149" t="s">
        <v>68</v>
      </c>
      <c r="F90" s="148" t="s">
        <v>67</v>
      </c>
      <c r="G90" s="226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50</v>
      </c>
      <c r="C91" s="227">
        <v>1</v>
      </c>
      <c r="D91" s="153">
        <v>14677405</v>
      </c>
      <c r="E91" s="154">
        <f>IF(ISBLANK(D91),"-",$D$101/$D$98*D91)</f>
        <v>16855157.409528073</v>
      </c>
      <c r="F91" s="153">
        <v>16176841</v>
      </c>
      <c r="G91" s="155">
        <f>IF(ISBLANK(F91),"-",$D$101/$F$98*F91)</f>
        <v>16575415.428442169</v>
      </c>
      <c r="I91" s="156"/>
    </row>
    <row r="92" spans="1:12" ht="26.25" customHeight="1" x14ac:dyDescent="0.4">
      <c r="A92" s="145" t="s">
        <v>71</v>
      </c>
      <c r="B92" s="146">
        <v>1</v>
      </c>
      <c r="C92" s="212">
        <v>2</v>
      </c>
      <c r="D92" s="158">
        <v>14656896</v>
      </c>
      <c r="E92" s="159">
        <f>IF(ISBLANK(D92),"-",$D$101/$D$98*D92)</f>
        <v>16831605.39721309</v>
      </c>
      <c r="F92" s="158">
        <v>16141860</v>
      </c>
      <c r="G92" s="160">
        <f>IF(ISBLANK(F92),"-",$D$101/$F$98*F92)</f>
        <v>16539572.546194496</v>
      </c>
      <c r="I92" s="334">
        <f>ABS((F96/D96*D95)-F95)/D95</f>
        <v>1.8588148678975638E-2</v>
      </c>
    </row>
    <row r="93" spans="1:12" ht="26.25" customHeight="1" x14ac:dyDescent="0.4">
      <c r="A93" s="145" t="s">
        <v>72</v>
      </c>
      <c r="B93" s="146">
        <v>1</v>
      </c>
      <c r="C93" s="212">
        <v>3</v>
      </c>
      <c r="D93" s="158">
        <v>14649462</v>
      </c>
      <c r="E93" s="159">
        <f>IF(ISBLANK(D93),"-",$D$101/$D$98*D93)</f>
        <v>16823068.381290831</v>
      </c>
      <c r="F93" s="158">
        <v>16158988</v>
      </c>
      <c r="G93" s="160">
        <f>IF(ISBLANK(F93),"-",$D$101/$F$98*F93)</f>
        <v>16557122.555832246</v>
      </c>
      <c r="I93" s="334"/>
    </row>
    <row r="94" spans="1:12" ht="27" customHeight="1" x14ac:dyDescent="0.4">
      <c r="A94" s="145" t="s">
        <v>73</v>
      </c>
      <c r="B94" s="146">
        <v>1</v>
      </c>
      <c r="C94" s="228">
        <v>4</v>
      </c>
      <c r="D94" s="163"/>
      <c r="E94" s="164" t="str">
        <f>IF(ISBLANK(D94),"-",$D$101/$D$98*D94)</f>
        <v>-</v>
      </c>
      <c r="F94" s="229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0" t="s">
        <v>75</v>
      </c>
      <c r="D95" s="231">
        <f>AVERAGE(D91:D94)</f>
        <v>14661254.333333334</v>
      </c>
      <c r="E95" s="169">
        <f>AVERAGE(E91:E94)</f>
        <v>16836610.396010663</v>
      </c>
      <c r="F95" s="232">
        <f>AVERAGE(F91:F94)</f>
        <v>16159229.666666666</v>
      </c>
      <c r="G95" s="233">
        <f>AVERAGE(G91:G94)</f>
        <v>16557370.17682297</v>
      </c>
    </row>
    <row r="96" spans="1:12" ht="26.25" customHeight="1" x14ac:dyDescent="0.4">
      <c r="A96" s="145" t="s">
        <v>76</v>
      </c>
      <c r="B96" s="131">
        <v>1</v>
      </c>
      <c r="C96" s="234" t="s">
        <v>117</v>
      </c>
      <c r="D96" s="235">
        <v>19.46</v>
      </c>
      <c r="E96" s="161"/>
      <c r="F96" s="173">
        <v>21.81</v>
      </c>
    </row>
    <row r="97" spans="1:10" ht="26.25" customHeight="1" x14ac:dyDescent="0.4">
      <c r="A97" s="145" t="s">
        <v>78</v>
      </c>
      <c r="B97" s="131">
        <v>1</v>
      </c>
      <c r="C97" s="236" t="s">
        <v>118</v>
      </c>
      <c r="D97" s="237">
        <f>D96*$B$87</f>
        <v>19.46</v>
      </c>
      <c r="E97" s="176"/>
      <c r="F97" s="175">
        <f>F96*$B$87</f>
        <v>21.81</v>
      </c>
    </row>
    <row r="98" spans="1:10" ht="19.5" customHeight="1" x14ac:dyDescent="0.3">
      <c r="A98" s="145" t="s">
        <v>80</v>
      </c>
      <c r="B98" s="238">
        <f>(B97/B96)*(B95/B94)*(B93/B92)*(B91/B90)*B89</f>
        <v>1000</v>
      </c>
      <c r="C98" s="236" t="s">
        <v>119</v>
      </c>
      <c r="D98" s="239">
        <f>D97*$B$83/100</f>
        <v>19.351023999999999</v>
      </c>
      <c r="E98" s="179"/>
      <c r="F98" s="178">
        <f>F97*$B$83/100</f>
        <v>21.687864000000001</v>
      </c>
    </row>
    <row r="99" spans="1:10" ht="19.5" customHeight="1" x14ac:dyDescent="0.3">
      <c r="A99" s="335" t="s">
        <v>82</v>
      </c>
      <c r="B99" s="349"/>
      <c r="C99" s="236" t="s">
        <v>120</v>
      </c>
      <c r="D99" s="240">
        <f>D98/$B$98</f>
        <v>1.9351023999999998E-2</v>
      </c>
      <c r="E99" s="179"/>
      <c r="F99" s="182">
        <f>F98/$B$98</f>
        <v>2.1687864000000001E-2</v>
      </c>
      <c r="G99" s="241"/>
      <c r="H99" s="171"/>
    </row>
    <row r="100" spans="1:10" ht="19.5" customHeight="1" x14ac:dyDescent="0.3">
      <c r="A100" s="337"/>
      <c r="B100" s="350"/>
      <c r="C100" s="236" t="s">
        <v>84</v>
      </c>
      <c r="D100" s="242">
        <f>$B$56/$B$116</f>
        <v>2.2222222222222223E-2</v>
      </c>
      <c r="F100" s="187"/>
      <c r="G100" s="243"/>
      <c r="H100" s="171"/>
    </row>
    <row r="101" spans="1:10" ht="18.75" x14ac:dyDescent="0.3">
      <c r="C101" s="236" t="s">
        <v>85</v>
      </c>
      <c r="D101" s="237">
        <f>D100*$B$98</f>
        <v>22.222222222222221</v>
      </c>
      <c r="F101" s="187"/>
      <c r="G101" s="241"/>
      <c r="H101" s="171"/>
    </row>
    <row r="102" spans="1:10" ht="19.5" customHeight="1" x14ac:dyDescent="0.3">
      <c r="C102" s="244" t="s">
        <v>86</v>
      </c>
      <c r="D102" s="245">
        <f>D101/B34</f>
        <v>22.222222222222221</v>
      </c>
      <c r="F102" s="191"/>
      <c r="G102" s="241"/>
      <c r="H102" s="171"/>
      <c r="J102" s="246"/>
    </row>
    <row r="103" spans="1:10" ht="18.75" x14ac:dyDescent="0.3">
      <c r="C103" s="247" t="s">
        <v>121</v>
      </c>
      <c r="D103" s="248">
        <f>AVERAGE(E91:E94,G91:G94)</f>
        <v>16696990.286416819</v>
      </c>
      <c r="F103" s="191"/>
      <c r="G103" s="249"/>
      <c r="H103" s="171"/>
      <c r="J103" s="250"/>
    </row>
    <row r="104" spans="1:10" ht="18.75" x14ac:dyDescent="0.3">
      <c r="C104" s="214" t="s">
        <v>88</v>
      </c>
      <c r="D104" s="251">
        <f>STDEV(E91:E94,G91:G94)/D103</f>
        <v>9.2067743228868328E-3</v>
      </c>
      <c r="F104" s="191"/>
      <c r="G104" s="241"/>
      <c r="H104" s="171"/>
      <c r="J104" s="250"/>
    </row>
    <row r="105" spans="1:10" ht="19.5" customHeight="1" x14ac:dyDescent="0.3">
      <c r="C105" s="216" t="s">
        <v>20</v>
      </c>
      <c r="D105" s="252">
        <f>COUNT(E91:E94,G91:G94)</f>
        <v>6</v>
      </c>
      <c r="F105" s="191"/>
      <c r="G105" s="241"/>
      <c r="H105" s="171"/>
      <c r="J105" s="250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7" customHeight="1" x14ac:dyDescent="0.4">
      <c r="A107" s="143" t="s">
        <v>122</v>
      </c>
      <c r="B107" s="144">
        <v>900</v>
      </c>
      <c r="C107" s="291" t="s">
        <v>123</v>
      </c>
      <c r="D107" s="291" t="s">
        <v>67</v>
      </c>
      <c r="E107" s="291" t="s">
        <v>124</v>
      </c>
      <c r="F107" s="253" t="s">
        <v>125</v>
      </c>
    </row>
    <row r="108" spans="1:10" ht="26.25" customHeight="1" x14ac:dyDescent="0.4">
      <c r="A108" s="145" t="s">
        <v>126</v>
      </c>
      <c r="B108" s="146">
        <v>1</v>
      </c>
      <c r="C108" s="296">
        <v>1</v>
      </c>
      <c r="D108" s="297">
        <v>15186526</v>
      </c>
      <c r="E108" s="271">
        <f t="shared" ref="E108:E113" si="1">IF(ISBLANK(D108),"-",D108/$D$103*$D$100*$B$116)</f>
        <v>18.190734664743026</v>
      </c>
      <c r="F108" s="298">
        <f t="shared" ref="F108:F113" si="2">IF(ISBLANK(D108), "-", (E108/$B$56)*100)</f>
        <v>90.953673323715137</v>
      </c>
    </row>
    <row r="109" spans="1:10" ht="26.25" customHeight="1" x14ac:dyDescent="0.4">
      <c r="A109" s="145" t="s">
        <v>99</v>
      </c>
      <c r="B109" s="146">
        <v>1</v>
      </c>
      <c r="C109" s="292">
        <v>2</v>
      </c>
      <c r="D109" s="294">
        <v>16247884</v>
      </c>
      <c r="E109" s="272">
        <f t="shared" si="1"/>
        <v>19.462051209573772</v>
      </c>
      <c r="F109" s="299">
        <f t="shared" si="2"/>
        <v>97.310256047868862</v>
      </c>
    </row>
    <row r="110" spans="1:10" ht="26.25" customHeight="1" x14ac:dyDescent="0.4">
      <c r="A110" s="145" t="s">
        <v>100</v>
      </c>
      <c r="B110" s="146">
        <v>1</v>
      </c>
      <c r="C110" s="292">
        <v>3</v>
      </c>
      <c r="D110" s="294">
        <v>16634010</v>
      </c>
      <c r="E110" s="272">
        <f t="shared" si="1"/>
        <v>19.924560911473904</v>
      </c>
      <c r="F110" s="299">
        <f t="shared" si="2"/>
        <v>99.62280455736952</v>
      </c>
    </row>
    <row r="111" spans="1:10" ht="26.25" customHeight="1" x14ac:dyDescent="0.4">
      <c r="A111" s="145" t="s">
        <v>101</v>
      </c>
      <c r="B111" s="146">
        <v>1</v>
      </c>
      <c r="C111" s="292">
        <v>4</v>
      </c>
      <c r="D111" s="294">
        <v>14890794</v>
      </c>
      <c r="E111" s="272">
        <f t="shared" si="1"/>
        <v>17.836500763989569</v>
      </c>
      <c r="F111" s="299">
        <f t="shared" si="2"/>
        <v>89.18250381994784</v>
      </c>
    </row>
    <row r="112" spans="1:10" ht="26.25" customHeight="1" x14ac:dyDescent="0.4">
      <c r="A112" s="145" t="s">
        <v>102</v>
      </c>
      <c r="B112" s="146">
        <v>1</v>
      </c>
      <c r="C112" s="292">
        <v>5</v>
      </c>
      <c r="D112" s="294">
        <v>15419968</v>
      </c>
      <c r="E112" s="272">
        <f t="shared" si="1"/>
        <v>18.470356316304873</v>
      </c>
      <c r="F112" s="299">
        <f t="shared" si="2"/>
        <v>92.351781581524364</v>
      </c>
    </row>
    <row r="113" spans="1:10" ht="27" customHeight="1" x14ac:dyDescent="0.4">
      <c r="A113" s="145" t="s">
        <v>104</v>
      </c>
      <c r="B113" s="146">
        <v>1</v>
      </c>
      <c r="C113" s="293">
        <v>6</v>
      </c>
      <c r="D113" s="295">
        <v>16351077</v>
      </c>
      <c r="E113" s="273">
        <f t="shared" si="1"/>
        <v>19.585657917405364</v>
      </c>
      <c r="F113" s="300">
        <f t="shared" si="2"/>
        <v>97.928289587026825</v>
      </c>
    </row>
    <row r="114" spans="1:10" ht="27" customHeight="1" x14ac:dyDescent="0.4">
      <c r="A114" s="145" t="s">
        <v>105</v>
      </c>
      <c r="B114" s="146">
        <v>1</v>
      </c>
      <c r="C114" s="254"/>
      <c r="D114" s="212"/>
      <c r="E114" s="119"/>
      <c r="F114" s="301"/>
    </row>
    <row r="115" spans="1:10" ht="26.25" customHeight="1" x14ac:dyDescent="0.4">
      <c r="A115" s="145" t="s">
        <v>106</v>
      </c>
      <c r="B115" s="146">
        <v>1</v>
      </c>
      <c r="C115" s="254"/>
      <c r="D115" s="278" t="s">
        <v>75</v>
      </c>
      <c r="E115" s="280">
        <f>AVERAGE(E108:E113)</f>
        <v>18.91164363058175</v>
      </c>
      <c r="F115" s="302">
        <f>AVERAGE(F108:F113)</f>
        <v>94.558218152908751</v>
      </c>
    </row>
    <row r="116" spans="1:10" ht="27" customHeight="1" x14ac:dyDescent="0.4">
      <c r="A116" s="145" t="s">
        <v>107</v>
      </c>
      <c r="B116" s="177">
        <f>(B115/B114)*(B113/B112)*(B111/B110)*(B109/B108)*B107</f>
        <v>900</v>
      </c>
      <c r="C116" s="255"/>
      <c r="D116" s="279" t="s">
        <v>88</v>
      </c>
      <c r="E116" s="277">
        <f>STDEV(E108:E113)/E115</f>
        <v>4.5200944014712426E-2</v>
      </c>
      <c r="F116" s="256">
        <f>STDEV(F108:F113)/F115</f>
        <v>4.5200944014712446E-2</v>
      </c>
      <c r="I116" s="119"/>
    </row>
    <row r="117" spans="1:10" ht="27" customHeight="1" x14ac:dyDescent="0.4">
      <c r="A117" s="335" t="s">
        <v>82</v>
      </c>
      <c r="B117" s="336"/>
      <c r="C117" s="257"/>
      <c r="D117" s="216" t="s">
        <v>20</v>
      </c>
      <c r="E117" s="282">
        <f>COUNT(E108:E113)</f>
        <v>6</v>
      </c>
      <c r="F117" s="283">
        <f>COUNT(F108:F113)</f>
        <v>6</v>
      </c>
      <c r="I117" s="119"/>
      <c r="J117" s="250"/>
    </row>
    <row r="118" spans="1:10" ht="26.25" customHeight="1" x14ac:dyDescent="0.3">
      <c r="A118" s="337"/>
      <c r="B118" s="338"/>
      <c r="C118" s="119"/>
      <c r="D118" s="281"/>
      <c r="E118" s="315" t="s">
        <v>127</v>
      </c>
      <c r="F118" s="316"/>
      <c r="G118" s="119"/>
      <c r="H118" s="119"/>
      <c r="I118" s="119"/>
    </row>
    <row r="119" spans="1:10" ht="25.5" customHeight="1" x14ac:dyDescent="0.4">
      <c r="A119" s="266"/>
      <c r="B119" s="141"/>
      <c r="C119" s="119"/>
      <c r="D119" s="279" t="s">
        <v>128</v>
      </c>
      <c r="E119" s="284">
        <f>MIN(E108:E113)</f>
        <v>17.836500763989569</v>
      </c>
      <c r="F119" s="303">
        <f>MIN(F108:F113)</f>
        <v>89.18250381994784</v>
      </c>
      <c r="G119" s="119"/>
      <c r="H119" s="119"/>
      <c r="I119" s="119"/>
    </row>
    <row r="120" spans="1:10" ht="24" customHeight="1" x14ac:dyDescent="0.4">
      <c r="A120" s="266"/>
      <c r="B120" s="141"/>
      <c r="C120" s="119"/>
      <c r="D120" s="188" t="s">
        <v>129</v>
      </c>
      <c r="E120" s="285">
        <f>MAX(E108:E113)</f>
        <v>19.924560911473904</v>
      </c>
      <c r="F120" s="304">
        <f>MAX(F108:F113)</f>
        <v>99.62280455736952</v>
      </c>
      <c r="G120" s="119"/>
      <c r="H120" s="119"/>
      <c r="I120" s="119"/>
    </row>
    <row r="121" spans="1:10" ht="27" customHeight="1" x14ac:dyDescent="0.3">
      <c r="A121" s="266"/>
      <c r="B121" s="141"/>
      <c r="C121" s="119"/>
      <c r="D121" s="119"/>
      <c r="E121" s="119"/>
      <c r="F121" s="212"/>
      <c r="G121" s="119"/>
      <c r="H121" s="119"/>
      <c r="I121" s="119"/>
    </row>
    <row r="122" spans="1:10" ht="25.5" customHeight="1" x14ac:dyDescent="0.3">
      <c r="A122" s="266"/>
      <c r="B122" s="141"/>
      <c r="C122" s="119"/>
      <c r="D122" s="119"/>
      <c r="E122" s="119"/>
      <c r="F122" s="212"/>
      <c r="G122" s="119"/>
      <c r="H122" s="119"/>
      <c r="I122" s="119"/>
    </row>
    <row r="123" spans="1:10" ht="18.75" x14ac:dyDescent="0.3">
      <c r="A123" s="266"/>
      <c r="B123" s="141"/>
      <c r="C123" s="119"/>
      <c r="D123" s="119"/>
      <c r="E123" s="119"/>
      <c r="F123" s="212"/>
      <c r="G123" s="119"/>
      <c r="H123" s="119"/>
      <c r="I123" s="119"/>
    </row>
    <row r="124" spans="1:10" ht="45.75" customHeight="1" x14ac:dyDescent="0.65">
      <c r="A124" s="129" t="s">
        <v>110</v>
      </c>
      <c r="B124" s="218" t="s">
        <v>130</v>
      </c>
      <c r="C124" s="347" t="str">
        <f>B26</f>
        <v>Temozolomide</v>
      </c>
      <c r="D124" s="347"/>
      <c r="E124" s="219" t="s">
        <v>131</v>
      </c>
      <c r="F124" s="219"/>
      <c r="G124" s="305">
        <f>F115</f>
        <v>94.558218152908751</v>
      </c>
      <c r="H124" s="119"/>
      <c r="I124" s="119"/>
    </row>
    <row r="125" spans="1:10" ht="45.75" customHeight="1" x14ac:dyDescent="0.65">
      <c r="A125" s="129"/>
      <c r="B125" s="218" t="s">
        <v>132</v>
      </c>
      <c r="C125" s="130" t="s">
        <v>133</v>
      </c>
      <c r="D125" s="305">
        <f>MIN(F108:F113)</f>
        <v>89.18250381994784</v>
      </c>
      <c r="E125" s="230" t="s">
        <v>134</v>
      </c>
      <c r="F125" s="305">
        <f>MAX(F108:F113)</f>
        <v>99.62280455736952</v>
      </c>
      <c r="G125" s="220"/>
      <c r="H125" s="119"/>
      <c r="I125" s="119"/>
    </row>
    <row r="126" spans="1:10" ht="19.5" customHeight="1" x14ac:dyDescent="0.3">
      <c r="A126" s="258"/>
      <c r="B126" s="258"/>
      <c r="C126" s="259"/>
      <c r="D126" s="259"/>
      <c r="E126" s="259"/>
      <c r="F126" s="259"/>
      <c r="G126" s="259"/>
      <c r="H126" s="259"/>
    </row>
    <row r="127" spans="1:10" ht="18.75" x14ac:dyDescent="0.3">
      <c r="B127" s="348" t="s">
        <v>26</v>
      </c>
      <c r="C127" s="348"/>
      <c r="E127" s="225" t="s">
        <v>27</v>
      </c>
      <c r="F127" s="260"/>
      <c r="G127" s="348" t="s">
        <v>28</v>
      </c>
      <c r="H127" s="348"/>
    </row>
    <row r="128" spans="1:10" ht="69.95" customHeight="1" x14ac:dyDescent="0.3">
      <c r="A128" s="261" t="s">
        <v>29</v>
      </c>
      <c r="B128" s="262"/>
      <c r="C128" s="262"/>
      <c r="E128" s="262"/>
      <c r="F128" s="119"/>
      <c r="G128" s="263"/>
      <c r="H128" s="263"/>
    </row>
    <row r="129" spans="1:9" ht="69.95" customHeight="1" x14ac:dyDescent="0.3">
      <c r="A129" s="261" t="s">
        <v>30</v>
      </c>
      <c r="B129" s="264"/>
      <c r="C129" s="264"/>
      <c r="E129" s="264"/>
      <c r="F129" s="119"/>
      <c r="G129" s="265"/>
      <c r="H129" s="265"/>
    </row>
    <row r="130" spans="1:9" ht="18.75" x14ac:dyDescent="0.3">
      <c r="A130" s="211"/>
      <c r="B130" s="211"/>
      <c r="C130" s="212"/>
      <c r="D130" s="212"/>
      <c r="E130" s="212"/>
      <c r="F130" s="215"/>
      <c r="G130" s="212"/>
      <c r="H130" s="212"/>
      <c r="I130" s="119"/>
    </row>
    <row r="131" spans="1:9" ht="18.75" x14ac:dyDescent="0.3">
      <c r="A131" s="211"/>
      <c r="B131" s="211"/>
      <c r="C131" s="212"/>
      <c r="D131" s="212"/>
      <c r="E131" s="212"/>
      <c r="F131" s="215"/>
      <c r="G131" s="212"/>
      <c r="H131" s="212"/>
      <c r="I131" s="119"/>
    </row>
    <row r="132" spans="1:9" ht="18.75" x14ac:dyDescent="0.3">
      <c r="A132" s="211"/>
      <c r="B132" s="211"/>
      <c r="C132" s="212"/>
      <c r="D132" s="212"/>
      <c r="E132" s="212"/>
      <c r="F132" s="215"/>
      <c r="G132" s="212"/>
      <c r="H132" s="212"/>
      <c r="I132" s="119"/>
    </row>
    <row r="133" spans="1:9" ht="18.75" x14ac:dyDescent="0.3">
      <c r="A133" s="211"/>
      <c r="B133" s="211"/>
      <c r="C133" s="212"/>
      <c r="D133" s="212"/>
      <c r="E133" s="212"/>
      <c r="F133" s="215"/>
      <c r="G133" s="212"/>
      <c r="H133" s="212"/>
      <c r="I133" s="119"/>
    </row>
    <row r="134" spans="1:9" ht="18.75" x14ac:dyDescent="0.3">
      <c r="A134" s="211"/>
      <c r="B134" s="211"/>
      <c r="C134" s="212"/>
      <c r="D134" s="212"/>
      <c r="E134" s="212"/>
      <c r="F134" s="215"/>
      <c r="G134" s="212"/>
      <c r="H134" s="212"/>
      <c r="I134" s="119"/>
    </row>
    <row r="135" spans="1:9" ht="18.75" x14ac:dyDescent="0.3">
      <c r="A135" s="211"/>
      <c r="B135" s="211"/>
      <c r="C135" s="212"/>
      <c r="D135" s="212"/>
      <c r="E135" s="212"/>
      <c r="F135" s="215"/>
      <c r="G135" s="212"/>
      <c r="H135" s="212"/>
      <c r="I135" s="119"/>
    </row>
    <row r="136" spans="1:9" ht="18.75" x14ac:dyDescent="0.3">
      <c r="A136" s="211"/>
      <c r="B136" s="211"/>
      <c r="C136" s="212"/>
      <c r="D136" s="212"/>
      <c r="E136" s="212"/>
      <c r="F136" s="215"/>
      <c r="G136" s="212"/>
      <c r="H136" s="212"/>
      <c r="I136" s="119"/>
    </row>
    <row r="137" spans="1:9" ht="18.75" x14ac:dyDescent="0.3">
      <c r="A137" s="211"/>
      <c r="B137" s="211"/>
      <c r="C137" s="212"/>
      <c r="D137" s="212"/>
      <c r="E137" s="212"/>
      <c r="F137" s="215"/>
      <c r="G137" s="212"/>
      <c r="H137" s="212"/>
      <c r="I137" s="119"/>
    </row>
    <row r="138" spans="1:9" ht="18.75" x14ac:dyDescent="0.3">
      <c r="A138" s="211"/>
      <c r="B138" s="211"/>
      <c r="C138" s="212"/>
      <c r="D138" s="212"/>
      <c r="E138" s="212"/>
      <c r="F138" s="215"/>
      <c r="G138" s="212"/>
      <c r="H138" s="212"/>
      <c r="I138" s="11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temozolomide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dcterms:created xsi:type="dcterms:W3CDTF">2005-07-05T10:19:27Z</dcterms:created>
  <dcterms:modified xsi:type="dcterms:W3CDTF">2016-10-19T06:59:54Z</dcterms:modified>
</cp:coreProperties>
</file>