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1" r:id="rId1"/>
    <sheet name="Uniformity" sheetId="2" r:id="rId2"/>
    <sheet name="EVEROLIMUS" sheetId="3" r:id="rId3"/>
  </sheets>
  <definedNames>
    <definedName name="_xlnm.Print_Area" localSheetId="2">EVEROLIMUS!$A$1:$I$127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3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40" i="2" s="1"/>
  <c r="C45" i="2"/>
  <c r="D39" i="2"/>
  <c r="D34" i="2"/>
  <c r="D31" i="2"/>
  <c r="D30" i="2"/>
  <c r="D27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I39" i="3"/>
  <c r="D45" i="3"/>
  <c r="D46" i="3" s="1"/>
  <c r="F98" i="3"/>
  <c r="D49" i="3"/>
  <c r="C50" i="2"/>
  <c r="B69" i="3"/>
  <c r="D35" i="2"/>
  <c r="D50" i="2"/>
  <c r="B49" i="2"/>
  <c r="D42" i="2"/>
  <c r="D38" i="2"/>
  <c r="D24" i="2"/>
  <c r="D28" i="2"/>
  <c r="D32" i="2"/>
  <c r="D36" i="2"/>
  <c r="D41" i="2"/>
  <c r="C49" i="2"/>
  <c r="F44" i="3"/>
  <c r="F45" i="3" s="1"/>
  <c r="F46" i="3" s="1"/>
  <c r="D25" i="2"/>
  <c r="D29" i="2"/>
  <c r="D33" i="2"/>
  <c r="D37" i="2"/>
  <c r="D43" i="2"/>
  <c r="D49" i="2"/>
  <c r="E38" i="3" l="1"/>
  <c r="E40" i="3"/>
  <c r="G91" i="3"/>
  <c r="E91" i="3"/>
  <c r="E92" i="3"/>
  <c r="E94" i="3"/>
  <c r="G92" i="3"/>
  <c r="E39" i="3"/>
  <c r="E41" i="3"/>
  <c r="G39" i="3"/>
  <c r="G93" i="3"/>
  <c r="F99" i="3"/>
  <c r="G38" i="3"/>
  <c r="G94" i="3"/>
  <c r="D99" i="3"/>
  <c r="E93" i="3"/>
  <c r="G40" i="3"/>
  <c r="G41" i="3"/>
  <c r="E95" i="3" l="1"/>
  <c r="D103" i="3"/>
  <c r="E112" i="3" s="1"/>
  <c r="F112" i="3" s="1"/>
  <c r="G95" i="3"/>
  <c r="D105" i="3"/>
  <c r="E42" i="3"/>
  <c r="G42" i="3"/>
  <c r="D52" i="3"/>
  <c r="D50" i="3"/>
  <c r="G71" i="3" s="1"/>
  <c r="H71" i="3" s="1"/>
  <c r="D104" i="3" l="1"/>
  <c r="E113" i="3"/>
  <c r="F113" i="3" s="1"/>
  <c r="E108" i="3"/>
  <c r="F108" i="3" s="1"/>
  <c r="E109" i="3"/>
  <c r="F109" i="3" s="1"/>
  <c r="E110" i="3"/>
  <c r="F110" i="3" s="1"/>
  <c r="E111" i="3"/>
  <c r="F111" i="3" s="1"/>
  <c r="G60" i="3"/>
  <c r="H60" i="3" s="1"/>
  <c r="G61" i="3"/>
  <c r="H61" i="3" s="1"/>
  <c r="G70" i="3"/>
  <c r="H70" i="3" s="1"/>
  <c r="G68" i="3"/>
  <c r="H68" i="3" s="1"/>
  <c r="G62" i="3"/>
  <c r="H62" i="3" s="1"/>
  <c r="G63" i="3"/>
  <c r="H63" i="3" s="1"/>
  <c r="D51" i="3"/>
  <c r="G64" i="3"/>
  <c r="H64" i="3" s="1"/>
  <c r="G65" i="3"/>
  <c r="H65" i="3" s="1"/>
  <c r="G69" i="3"/>
  <c r="H69" i="3" s="1"/>
  <c r="G66" i="3"/>
  <c r="H66" i="3" s="1"/>
  <c r="G67" i="3"/>
  <c r="H67" i="3" s="1"/>
  <c r="E117" i="3" l="1"/>
  <c r="E115" i="3"/>
  <c r="E116" i="3" s="1"/>
  <c r="G72" i="3"/>
  <c r="G73" i="3" s="1"/>
  <c r="G74" i="3"/>
  <c r="H74" i="3"/>
  <c r="H72" i="3"/>
  <c r="F117" i="3"/>
  <c r="F115" i="3"/>
  <c r="G76" i="3" l="1"/>
  <c r="H73" i="3"/>
  <c r="G120" i="3"/>
  <c r="F116" i="3"/>
</calcChain>
</file>

<file path=xl/sharedStrings.xml><?xml version="1.0" encoding="utf-8"?>
<sst xmlns="http://schemas.openxmlformats.org/spreadsheetml/2006/main" count="235" uniqueCount="127">
  <si>
    <t>HPLC System Suitability Report</t>
  </si>
  <si>
    <t>Analysis Data</t>
  </si>
  <si>
    <t>Assay</t>
  </si>
  <si>
    <t>Sample(s)</t>
  </si>
  <si>
    <t>Reference Substance:</t>
  </si>
  <si>
    <t>EVERBLISS 5 MG TABLETS</t>
  </si>
  <si>
    <t>% age Purity:</t>
  </si>
  <si>
    <t>NDQD201608066</t>
  </si>
  <si>
    <t>Weight (mg):</t>
  </si>
  <si>
    <t>Everolimus</t>
  </si>
  <si>
    <t>Standard Conc (mg/mL):</t>
  </si>
  <si>
    <t>Each uncoated tablets contains Everolimus 5 mg</t>
  </si>
  <si>
    <t>2016-08-05 08:35:53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</si>
  <si>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</si>
  <si>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</si>
  <si>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</si>
  <si>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</si>
  <si>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</si>
  <si>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</si>
  <si>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</si>
  <si>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</si>
  <si>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</si>
  <si>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</si>
  <si>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</si>
  <si>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</si>
  <si>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</si>
  <si>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</si>
  <si>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</si>
  <si>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</si>
  <si>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</si>
  <si>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</si>
  <si>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</si>
  <si>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</si>
  <si>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</si>
  <si>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</si>
  <si>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</si>
  <si>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</si>
  <si>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</si>
  <si>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</si>
  <si>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</si>
  <si>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</si>
  <si>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</si>
  <si>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</si>
  <si>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</si>
  <si>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</si>
  <si>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</si>
  <si>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</si>
  <si>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</si>
  <si>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</si>
  <si>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</si>
  <si>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</si>
  <si>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</si>
  <si>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</si>
  <si>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</si>
  <si>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</si>
  <si>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</si>
  <si>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</si>
  <si>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</si>
  <si>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</si>
  <si>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</si>
  <si>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</si>
  <si>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</si>
  <si>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</si>
  <si>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</si>
  <si>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</si>
  <si>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</si>
  <si>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</si>
  <si>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</si>
  <si>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</si>
  <si>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</si>
  <si>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</si>
  <si>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</si>
  <si>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</si>
  <si>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</si>
  <si>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</si>
  <si>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</si>
  <si>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</si>
  <si>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</si>
  <si>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</si>
  <si>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</si>
  <si>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</si>
  <si>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</si>
  <si>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</si>
  <si>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</si>
  <si>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</si>
  <si>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</si>
  <si>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</si>
  <si>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</si>
  <si>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</si>
  <si>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</si>
  <si>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</si>
  <si>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</si>
  <si>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</si>
  <si>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</si>
  <si>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</si>
  <si>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</si>
  <si>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</si>
  <si>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</si>
  <si>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</si>
  <si>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</si>
  <si>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</si>
  <si>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</si>
  <si>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</si>
  <si>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</si>
  <si>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</si>
  <si>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</si>
  <si>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</si>
  <si>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</si>
  <si>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</si>
  <si>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</si>
  <si>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</si>
  <si>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</si>
  <si>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</si>
  <si>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</si>
  <si>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</si>
  <si>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</si>
  <si>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</si>
  <si>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</si>
  <si>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</si>
  <si>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</si>
  <si>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</si>
  <si>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</si>
  <si>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</si>
  <si>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</si>
  <si>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</si>
  <si>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EVEROLIMUS</t>
  </si>
  <si>
    <t>E18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</si>
</sst>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243127486</v>
      </c>
      <c r="C24" s="18">
        <v>8162.8</v>
      </c>
      <c r="D24" s="19">
        <v>1.2</v>
      </c>
      <c r="E24" s="20">
        <v>13.7</v>
      </c>
    </row>
    <row r="25" spans="1:6" ht="16.5" customHeight="1" x14ac:dyDescent="0.3">
      <c r="A25" s="17">
        <v>2</v>
      </c>
      <c r="B25" s="18">
        <v>241869176</v>
      </c>
      <c r="C25" s="18">
        <v>8075.1</v>
      </c>
      <c r="D25" s="19">
        <v>1.2</v>
      </c>
      <c r="E25" s="19">
        <v>13.6</v>
      </c>
    </row>
    <row r="26" spans="1:6" ht="16.5" customHeight="1" x14ac:dyDescent="0.3">
      <c r="A26" s="17">
        <v>3</v>
      </c>
      <c r="B26" s="18">
        <v>241519085</v>
      </c>
      <c r="C26" s="18">
        <v>7876.9</v>
      </c>
      <c r="D26" s="19">
        <v>1.2</v>
      </c>
      <c r="E26" s="19">
        <v>13.6</v>
      </c>
    </row>
    <row r="27" spans="1:6" ht="16.5" customHeight="1" x14ac:dyDescent="0.3">
      <c r="A27" s="17">
        <v>4</v>
      </c>
      <c r="B27" s="18">
        <v>242528025</v>
      </c>
      <c r="C27" s="18">
        <v>7825.6</v>
      </c>
      <c r="D27" s="19">
        <v>1.2</v>
      </c>
      <c r="E27" s="19">
        <v>13.6</v>
      </c>
    </row>
    <row r="28" spans="1:6" ht="16.5" customHeight="1" x14ac:dyDescent="0.3">
      <c r="A28" s="17">
        <v>5</v>
      </c>
      <c r="B28" s="18">
        <v>242698570</v>
      </c>
      <c r="C28" s="18">
        <v>7776.5</v>
      </c>
      <c r="D28" s="19">
        <v>1.2</v>
      </c>
      <c r="E28" s="19">
        <v>13.6</v>
      </c>
    </row>
    <row r="29" spans="1:6" ht="16.5" customHeight="1" x14ac:dyDescent="0.3">
      <c r="A29" s="17">
        <v>6</v>
      </c>
      <c r="B29" s="21">
        <v>242824895</v>
      </c>
      <c r="C29" s="21">
        <v>7729.5</v>
      </c>
      <c r="D29" s="19">
        <v>1.2</v>
      </c>
      <c r="E29" s="22">
        <v>13.6</v>
      </c>
    </row>
    <row r="30" spans="1:6" ht="16.5" customHeight="1" x14ac:dyDescent="0.3">
      <c r="A30" s="23" t="s">
        <v>18</v>
      </c>
      <c r="B30" s="24">
        <f>AVERAGE(B24:B29)</f>
        <v>242427872.83333334</v>
      </c>
      <c r="C30" s="25">
        <f>AVERAGE(C24:C29)</f>
        <v>7907.7333333333336</v>
      </c>
      <c r="D30" s="26">
        <f>AVERAGE(D24:D29)</f>
        <v>1.2</v>
      </c>
      <c r="E30" s="26">
        <f>AVERAGE(E24:E29)</f>
        <v>13.616666666666665</v>
      </c>
    </row>
    <row r="31" spans="1:6" ht="16.5" customHeight="1" x14ac:dyDescent="0.3">
      <c r="A31" s="27" t="s">
        <v>19</v>
      </c>
      <c r="B31" s="28">
        <f>(STDEV(B24:B29)/B30)</f>
        <v>2.5215690862856396E-3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151.47999999999999</v>
      </c>
      <c r="D24" s="87">
        <f t="shared" ref="D24:D43" si="0">(C24-$C$46)/$C$46</f>
        <v>4.4793093044303784E-3</v>
      </c>
      <c r="E24" s="53"/>
    </row>
    <row r="25" spans="1:5" ht="15.75" customHeight="1" x14ac:dyDescent="0.3">
      <c r="C25" s="95">
        <v>152.19</v>
      </c>
      <c r="D25" s="88">
        <f t="shared" si="0"/>
        <v>9.1873916229288834E-3</v>
      </c>
      <c r="E25" s="53"/>
    </row>
    <row r="26" spans="1:5" ht="15.75" customHeight="1" x14ac:dyDescent="0.3">
      <c r="C26" s="95">
        <v>150.61000000000001</v>
      </c>
      <c r="D26" s="88">
        <f t="shared" si="0"/>
        <v>-1.2897493111943277E-3</v>
      </c>
      <c r="E26" s="53"/>
    </row>
    <row r="27" spans="1:5" ht="15.75" customHeight="1" x14ac:dyDescent="0.3">
      <c r="C27" s="95">
        <v>150.97999999999999</v>
      </c>
      <c r="D27" s="88">
        <f t="shared" si="0"/>
        <v>1.1637583759103415E-3</v>
      </c>
      <c r="E27" s="53"/>
    </row>
    <row r="28" spans="1:5" ht="15.75" customHeight="1" x14ac:dyDescent="0.3">
      <c r="C28" s="95">
        <v>150.28</v>
      </c>
      <c r="D28" s="88">
        <f t="shared" si="0"/>
        <v>-3.4780129240176349E-3</v>
      </c>
      <c r="E28" s="53"/>
    </row>
    <row r="29" spans="1:5" ht="15.75" customHeight="1" x14ac:dyDescent="0.3">
      <c r="C29" s="95">
        <v>148.38999999999999</v>
      </c>
      <c r="D29" s="88">
        <f t="shared" si="0"/>
        <v>-1.6010795433823475E-2</v>
      </c>
      <c r="E29" s="53"/>
    </row>
    <row r="30" spans="1:5" ht="15.75" customHeight="1" x14ac:dyDescent="0.3">
      <c r="C30" s="95">
        <v>149.46</v>
      </c>
      <c r="D30" s="88">
        <f t="shared" si="0"/>
        <v>-8.9155164467904502E-3</v>
      </c>
      <c r="E30" s="53"/>
    </row>
    <row r="31" spans="1:5" ht="15.75" customHeight="1" x14ac:dyDescent="0.3">
      <c r="C31" s="95">
        <v>151.71</v>
      </c>
      <c r="D31" s="88">
        <f t="shared" si="0"/>
        <v>6.0044627315497161E-3</v>
      </c>
      <c r="E31" s="53"/>
    </row>
    <row r="32" spans="1:5" ht="15.75" customHeight="1" x14ac:dyDescent="0.3">
      <c r="C32" s="95">
        <v>154.81</v>
      </c>
      <c r="D32" s="88">
        <f t="shared" si="0"/>
        <v>2.656087848837391E-2</v>
      </c>
      <c r="E32" s="53"/>
    </row>
    <row r="33" spans="1:7" ht="15.75" customHeight="1" x14ac:dyDescent="0.3">
      <c r="C33" s="95">
        <v>153.47999999999999</v>
      </c>
      <c r="D33" s="88">
        <f t="shared" si="0"/>
        <v>1.7741513018510527E-2</v>
      </c>
      <c r="E33" s="53"/>
    </row>
    <row r="34" spans="1:7" ht="15.75" customHeight="1" x14ac:dyDescent="0.3">
      <c r="C34" s="95">
        <v>151.6</v>
      </c>
      <c r="D34" s="88">
        <f t="shared" si="0"/>
        <v>5.2750415272752177E-3</v>
      </c>
      <c r="E34" s="53"/>
    </row>
    <row r="35" spans="1:7" ht="15.75" customHeight="1" x14ac:dyDescent="0.3">
      <c r="C35" s="95">
        <v>145.38</v>
      </c>
      <c r="D35" s="88">
        <f t="shared" si="0"/>
        <v>-3.5970412023514038E-2</v>
      </c>
      <c r="E35" s="53"/>
    </row>
    <row r="36" spans="1:7" ht="15.75" customHeight="1" x14ac:dyDescent="0.3">
      <c r="C36" s="95">
        <v>153.75</v>
      </c>
      <c r="D36" s="88">
        <f t="shared" si="0"/>
        <v>1.9531910519911416E-2</v>
      </c>
      <c r="E36" s="53"/>
    </row>
    <row r="37" spans="1:7" ht="15.75" customHeight="1" x14ac:dyDescent="0.3">
      <c r="C37" s="95">
        <v>152.56</v>
      </c>
      <c r="D37" s="88">
        <f t="shared" si="0"/>
        <v>1.1640899310033741E-2</v>
      </c>
      <c r="E37" s="53"/>
    </row>
    <row r="38" spans="1:7" ht="15.75" customHeight="1" x14ac:dyDescent="0.3">
      <c r="C38" s="95">
        <v>155.24</v>
      </c>
      <c r="D38" s="88">
        <f t="shared" si="0"/>
        <v>2.9412252286901187E-2</v>
      </c>
      <c r="E38" s="53"/>
    </row>
    <row r="39" spans="1:7" ht="15.75" customHeight="1" x14ac:dyDescent="0.3">
      <c r="C39" s="95">
        <v>145.61000000000001</v>
      </c>
      <c r="D39" s="88">
        <f t="shared" si="0"/>
        <v>-3.4445258596394697E-2</v>
      </c>
      <c r="E39" s="53"/>
    </row>
    <row r="40" spans="1:7" ht="15.75" customHeight="1" x14ac:dyDescent="0.3">
      <c r="C40" s="95">
        <v>150.08000000000001</v>
      </c>
      <c r="D40" s="88">
        <f t="shared" si="0"/>
        <v>-4.8042332954255744E-3</v>
      </c>
      <c r="E40" s="53"/>
    </row>
    <row r="41" spans="1:7" ht="15.75" customHeight="1" x14ac:dyDescent="0.3">
      <c r="C41" s="95">
        <v>151.41</v>
      </c>
      <c r="D41" s="88">
        <f t="shared" si="0"/>
        <v>4.0151321744376191E-3</v>
      </c>
      <c r="E41" s="53"/>
    </row>
    <row r="42" spans="1:7" ht="15.75" customHeight="1" x14ac:dyDescent="0.3">
      <c r="C42" s="95">
        <v>149.44</v>
      </c>
      <c r="D42" s="88">
        <f t="shared" si="0"/>
        <v>-9.0481384839313193E-3</v>
      </c>
      <c r="E42" s="53"/>
    </row>
    <row r="43" spans="1:7" ht="16.5" customHeight="1" x14ac:dyDescent="0.3">
      <c r="C43" s="96">
        <v>147.63</v>
      </c>
      <c r="D43" s="89">
        <f t="shared" si="0"/>
        <v>-2.1050432845173869E-2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3016.09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150.80450000000002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150.80450000000002</v>
      </c>
      <c r="C49" s="93">
        <f>-IF(C46&lt;=80,10%,IF(C46&lt;250,7.5%,5%))</f>
        <v>-7.4999999999999997E-2</v>
      </c>
      <c r="D49" s="81">
        <f>IF(C46&lt;=80,C46*0.9,IF(C46&lt;250,C46*0.925,C46*0.95))</f>
        <v>139.49416250000002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162.11483750000002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190756254</v>
      </c>
      <c r="E38" s="133">
        <f>IF(ISBLANK(D38),"-",$D$48/$D$45*D38)</f>
        <v>236609229.87616101</v>
      </c>
      <c r="F38" s="132">
        <v>249745228</v>
      </c>
      <c r="G38" s="134">
        <f>IF(ISBLANK(F38),"-",$D$48/$F$45*F38)</f>
        <v>238470349.85868156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190759512</v>
      </c>
      <c r="E39" s="138">
        <f>IF(ISBLANK(D39),"-",$D$48/$D$45*D39)</f>
        <v>236613271.01690882</v>
      </c>
      <c r="F39" s="137">
        <v>250391704</v>
      </c>
      <c r="G39" s="139">
        <f>IF(ISBLANK(F39),"-",$D$48/$F$45*F39)</f>
        <v>239087640.3636086</v>
      </c>
      <c r="I39" s="307">
        <f>ABS((F43/D43*D42)-F42)/D42</f>
        <v>1.1442257888529204E-2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191727932</v>
      </c>
      <c r="E40" s="138">
        <f>IF(ISBLANK(D40),"-",$D$48/$D$45*D40)</f>
        <v>237814474.6765103</v>
      </c>
      <c r="F40" s="137">
        <v>251077074</v>
      </c>
      <c r="G40" s="139">
        <f>IF(ISBLANK(F40),"-",$D$48/$F$45*F40)</f>
        <v>239742068.97868767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191081232.66666666</v>
      </c>
      <c r="E42" s="148">
        <f>AVERAGE(E38:E41)</f>
        <v>237012325.18986008</v>
      </c>
      <c r="F42" s="147">
        <f>AVERAGE(F38:F41)</f>
        <v>250404668.66666666</v>
      </c>
      <c r="G42" s="149">
        <f>AVERAGE(G38:G41)</f>
        <v>239100019.73365927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20.399999999999999</v>
      </c>
      <c r="E43" s="140"/>
      <c r="F43" s="152">
        <v>26.5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20.399999999999999</v>
      </c>
      <c r="E44" s="155"/>
      <c r="F44" s="154">
        <f>F43*$B$34</f>
        <v>26.5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20.155199999999997</v>
      </c>
      <c r="E45" s="158"/>
      <c r="F45" s="157">
        <f>F44*$B$30/100</f>
        <v>26.181999999999999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8.0620799999999992E-2</v>
      </c>
      <c r="E46" s="160"/>
      <c r="F46" s="161">
        <f>F45/$B$45</f>
        <v>0.10472799999999999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238056172.46175969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5.4160362058738379E-3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uncoated tablets contains Everolimus 5 mg</v>
      </c>
    </row>
    <row r="56" spans="1:12" ht="26.25" customHeight="1" x14ac:dyDescent="0.4">
      <c r="A56" s="177" t="s">
        <v>87</v>
      </c>
      <c r="B56" s="178">
        <v>5</v>
      </c>
      <c r="C56" s="99" t="str">
        <f>B20</f>
        <v>Everolimus</v>
      </c>
      <c r="H56" s="179"/>
    </row>
    <row r="57" spans="1:12" ht="18.75" x14ac:dyDescent="0.3">
      <c r="A57" s="176" t="s">
        <v>88</v>
      </c>
      <c r="B57" s="268">
        <f>Uniformity!C46</f>
        <v>150.80450000000002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749.97</v>
      </c>
      <c r="E60" s="182">
        <v>1</v>
      </c>
      <c r="F60" s="183">
        <v>258068364</v>
      </c>
      <c r="G60" s="269">
        <f>IF(ISBLANK(F60),"-",(F60/$D$50*$D$47*$B$68)*($B$57/$D$60))</f>
        <v>5.4496139816447311</v>
      </c>
      <c r="H60" s="184">
        <f t="shared" ref="H60:H71" si="0">IF(ISBLANK(F60),"-",G60/$B$56)</f>
        <v>1.0899227963289462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11"/>
      <c r="D61" s="314"/>
      <c r="E61" s="185">
        <v>2</v>
      </c>
      <c r="F61" s="137">
        <v>258545323</v>
      </c>
      <c r="G61" s="270">
        <f>IF(ISBLANK(F61),"-",(F61/$D$50*$D$47*$B$68)*($B$57/$D$60))</f>
        <v>5.4596858959033536</v>
      </c>
      <c r="H61" s="186">
        <f t="shared" si="0"/>
        <v>1.0919371791806707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257337522</v>
      </c>
      <c r="G62" s="270">
        <f>IF(ISBLANK(F62),"-",(F62/$D$50*$D$47*$B$68)*($B$57/$D$60))</f>
        <v>5.43418083548206</v>
      </c>
      <c r="H62" s="186">
        <f t="shared" si="0"/>
        <v>1.086836167096412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755.05</v>
      </c>
      <c r="E64" s="182">
        <v>1</v>
      </c>
      <c r="F64" s="183">
        <v>250479110</v>
      </c>
      <c r="G64" s="271">
        <f>IF(ISBLANK(F64),"-",(F64/$D$50*$D$47*$B$68)*($B$57/$D$64))</f>
        <v>5.2537652387880511</v>
      </c>
      <c r="H64" s="190">
        <f t="shared" si="0"/>
        <v>1.0507530477576101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250536823</v>
      </c>
      <c r="G65" s="272">
        <f>IF(ISBLANK(F65),"-",(F65/$D$50*$D$47*$B$68)*($B$57/$D$64))</f>
        <v>5.2549757611075618</v>
      </c>
      <c r="H65" s="191">
        <f t="shared" si="0"/>
        <v>1.0509951522215124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250371083</v>
      </c>
      <c r="G66" s="272">
        <f>IF(ISBLANK(F66),"-",(F66/$D$50*$D$47*$B$68)*($B$57/$D$64))</f>
        <v>5.2514993871669295</v>
      </c>
      <c r="H66" s="191">
        <f t="shared" si="0"/>
        <v>1.0502998774333858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250</v>
      </c>
      <c r="C68" s="310" t="s">
        <v>104</v>
      </c>
      <c r="D68" s="313">
        <v>751.31</v>
      </c>
      <c r="E68" s="182">
        <v>1</v>
      </c>
      <c r="F68" s="183">
        <v>252340467</v>
      </c>
      <c r="G68" s="271">
        <f>IF(ISBLANK(F68),"-",(F68/$D$50*$D$47*$B$68)*($B$57/$D$68))</f>
        <v>5.3191543922895965</v>
      </c>
      <c r="H68" s="186">
        <f t="shared" si="0"/>
        <v>1.0638308784579193</v>
      </c>
    </row>
    <row r="69" spans="1:8" ht="27" customHeight="1" x14ac:dyDescent="0.4">
      <c r="A69" s="172" t="s">
        <v>105</v>
      </c>
      <c r="B69" s="194">
        <f>(D47*B68)/B56*B57</f>
        <v>754.02250000000004</v>
      </c>
      <c r="C69" s="311"/>
      <c r="D69" s="314"/>
      <c r="E69" s="185">
        <v>2</v>
      </c>
      <c r="F69" s="137">
        <v>253197280</v>
      </c>
      <c r="G69" s="272">
        <f>IF(ISBLANK(F69),"-",(F69/$D$50*$D$47*$B$68)*($B$57/$D$68))</f>
        <v>5.3372153901410462</v>
      </c>
      <c r="H69" s="186">
        <f t="shared" si="0"/>
        <v>1.0674430780282091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251398249</v>
      </c>
      <c r="G70" s="272">
        <f>IF(ISBLANK(F70),"-",(F70/$D$50*$D$47*$B$68)*($B$57/$D$68))</f>
        <v>5.2992931188570074</v>
      </c>
      <c r="H70" s="186">
        <f t="shared" si="0"/>
        <v>1.0598586237714014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5.3399315557089269</v>
      </c>
      <c r="H72" s="199">
        <f>AVERAGE(H60:H71)</f>
        <v>1.0679863111417849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1.6191832089941571E-2</v>
      </c>
      <c r="H73" s="274">
        <f>STDEV(H60:H71)/H72</f>
        <v>1.6191832089941578E-2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Everolimus</v>
      </c>
      <c r="D76" s="297"/>
      <c r="E76" s="205" t="s">
        <v>108</v>
      </c>
      <c r="F76" s="205"/>
      <c r="G76" s="206">
        <f>H72</f>
        <v>1.0679863111417849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EVEROLIMUS</v>
      </c>
      <c r="C79" s="320"/>
    </row>
    <row r="80" spans="1:8" ht="26.25" customHeight="1" x14ac:dyDescent="0.4">
      <c r="A80" s="109" t="s">
        <v>48</v>
      </c>
      <c r="B80" s="320" t="str">
        <f>B27</f>
        <v>E18 2</v>
      </c>
      <c r="C80" s="320"/>
    </row>
    <row r="81" spans="1:12" ht="27" customHeight="1" x14ac:dyDescent="0.4">
      <c r="A81" s="109" t="s">
        <v>6</v>
      </c>
      <c r="B81" s="208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132">
        <v>19087939</v>
      </c>
      <c r="E91" s="133">
        <f>IF(ISBLANK(D91),"-",$D$101/$D$98*D91)</f>
        <v>23676196.465428278</v>
      </c>
      <c r="F91" s="132">
        <v>24092365</v>
      </c>
      <c r="G91" s="134">
        <f>IF(ISBLANK(F91),"-",$D$101/$F$98*F91)</f>
        <v>23004702.658314876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19291623</v>
      </c>
      <c r="E92" s="138">
        <f>IF(ISBLANK(D92),"-",$D$101/$D$98*D92)</f>
        <v>23928840.944272447</v>
      </c>
      <c r="F92" s="137">
        <v>25101057</v>
      </c>
      <c r="G92" s="139">
        <f>IF(ISBLANK(F92),"-",$D$101/$F$98*F92)</f>
        <v>23967856.733633798</v>
      </c>
      <c r="I92" s="307">
        <f>ABS((F96/D96*D95)-F95)/D95</f>
        <v>4.4719270317616312E-3</v>
      </c>
    </row>
    <row r="93" spans="1:12" ht="26.25" customHeight="1" x14ac:dyDescent="0.4">
      <c r="A93" s="124" t="s">
        <v>68</v>
      </c>
      <c r="B93" s="125">
        <v>10</v>
      </c>
      <c r="C93" s="197">
        <v>3</v>
      </c>
      <c r="D93" s="137">
        <v>18666553</v>
      </c>
      <c r="E93" s="138">
        <f>IF(ISBLANK(D93),"-",$D$101/$D$98*D93)</f>
        <v>23153519.93530206</v>
      </c>
      <c r="F93" s="137">
        <v>25165706</v>
      </c>
      <c r="G93" s="139">
        <f>IF(ISBLANK(F93),"-",$D$101/$F$98*F93)</f>
        <v>24029587.120922774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19015371.666666668</v>
      </c>
      <c r="E95" s="148">
        <f>AVERAGE(E91:E94)</f>
        <v>23586185.781667594</v>
      </c>
      <c r="F95" s="218">
        <f>AVERAGE(F91:F94)</f>
        <v>24786376</v>
      </c>
      <c r="G95" s="219">
        <f>AVERAGE(G91:G94)</f>
        <v>23667382.170957148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20.399999999999999</v>
      </c>
      <c r="E96" s="140"/>
      <c r="F96" s="152">
        <v>26.5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20.399999999999999</v>
      </c>
      <c r="E97" s="155"/>
      <c r="F97" s="154">
        <f>F96*$B$87</f>
        <v>26.5</v>
      </c>
    </row>
    <row r="98" spans="1:10" ht="19.5" customHeight="1" x14ac:dyDescent="0.3">
      <c r="A98" s="124" t="s">
        <v>76</v>
      </c>
      <c r="B98" s="224">
        <f>(B97/B96)*(B95/B94)*(B93/B92)*(B91/B90)*B89</f>
        <v>2500</v>
      </c>
      <c r="C98" s="222" t="s">
        <v>115</v>
      </c>
      <c r="D98" s="225">
        <f>D97*$B$83/100</f>
        <v>20.155199999999997</v>
      </c>
      <c r="E98" s="158"/>
      <c r="F98" s="157">
        <f>F97*$B$83/100</f>
        <v>26.181999999999999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8.0620799999999992E-3</v>
      </c>
      <c r="E99" s="158"/>
      <c r="F99" s="161">
        <f>F98/$B$98</f>
        <v>1.0472799999999999E-2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0.01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23626783.976312369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1.8768814797682647E-2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25292623</v>
      </c>
      <c r="E108" s="275">
        <f t="shared" ref="E108:E113" si="1">IF(ISBLANK(D108),"-",D108/$D$103*$D$100*$B$116)</f>
        <v>5.3525319030634391</v>
      </c>
      <c r="F108" s="245">
        <f t="shared" ref="F108:F113" si="2">IF(ISBLANK(D108), "-", E108/$B$56)</f>
        <v>1.0705063806126878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24810122</v>
      </c>
      <c r="E109" s="276">
        <f t="shared" si="1"/>
        <v>5.2504229997772898</v>
      </c>
      <c r="F109" s="246">
        <f t="shared" si="2"/>
        <v>1.050084599955458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25555923</v>
      </c>
      <c r="E110" s="276">
        <f t="shared" si="1"/>
        <v>5.4082525631972889</v>
      </c>
      <c r="F110" s="246">
        <f t="shared" si="2"/>
        <v>1.0816505126394578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24726199</v>
      </c>
      <c r="E111" s="276">
        <f t="shared" si="1"/>
        <v>5.232662859403522</v>
      </c>
      <c r="F111" s="246">
        <f t="shared" si="2"/>
        <v>1.0465325718807044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25008110</v>
      </c>
      <c r="E112" s="276">
        <f t="shared" si="1"/>
        <v>5.2923220581083985</v>
      </c>
      <c r="F112" s="246">
        <f t="shared" si="2"/>
        <v>1.0584644116216797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24735100</v>
      </c>
      <c r="E113" s="277">
        <f t="shared" si="1"/>
        <v>5.2345465266874251</v>
      </c>
      <c r="F113" s="249">
        <f t="shared" si="2"/>
        <v>1.0469093053374849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5.2951231517062274</v>
      </c>
      <c r="F115" s="252">
        <f>AVERAGE(F108:F113)</f>
        <v>1.0590246303412456</v>
      </c>
    </row>
    <row r="116" spans="1:10" ht="27" customHeight="1" x14ac:dyDescent="0.4">
      <c r="A116" s="124" t="s">
        <v>103</v>
      </c>
      <c r="B116" s="156">
        <f>(B115/B114)*(B113/B112)*(B111/B110)*(B109/B108)*B107</f>
        <v>500</v>
      </c>
      <c r="C116" s="253"/>
      <c r="D116" s="216" t="s">
        <v>84</v>
      </c>
      <c r="E116" s="254">
        <f>STDEV(E108:E113)/E115</f>
        <v>1.3531893831682327E-2</v>
      </c>
      <c r="F116" s="254">
        <f>STDEV(F108:F113)/F115</f>
        <v>1.3531893831682336E-2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Everolimus</v>
      </c>
      <c r="D120" s="297"/>
      <c r="E120" s="205" t="s">
        <v>124</v>
      </c>
      <c r="F120" s="205"/>
      <c r="G120" s="206">
        <f>F115</f>
        <v>1.0590246303412456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EVEROLIMUS</vt:lpstr>
      <vt:lpstr>EVEROLIMUS!Print_Area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2016-09-19T08:37:39Z</cp:lastPrinted>
  <dcterms:created xsi:type="dcterms:W3CDTF">2005-07-05T10:19:27Z</dcterms:created>
  <dcterms:modified xsi:type="dcterms:W3CDTF">2016-09-20T08:57:40Z</dcterms:modified>
</cp:coreProperties>
</file>