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7" i="1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D46" i="2"/>
  <c r="E46" i="2" s="1"/>
  <c r="F46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1" i="1" l="1"/>
  <c r="F65" i="1" s="1"/>
  <c r="F48" i="2"/>
  <c r="F52" i="2" s="1"/>
  <c r="D55" i="2" s="1"/>
</calcChain>
</file>

<file path=xl/sharedStrings.xml><?xml version="1.0" encoding="utf-8"?>
<sst xmlns="http://schemas.openxmlformats.org/spreadsheetml/2006/main" count="137" uniqueCount="82">
  <si>
    <t>MICOBIOLOGY NO.</t>
  </si>
  <si>
    <t>BIOL/002/2016</t>
  </si>
  <si>
    <t>DATE RECEIVED</t>
  </si>
  <si>
    <t>2016-08-10 08:45:40</t>
  </si>
  <si>
    <t>Analysis Report</t>
  </si>
  <si>
    <t>Benzathine Penicillin Microbial Assay</t>
  </si>
  <si>
    <t>Sample Name:</t>
  </si>
  <si>
    <t>BENZATHINE PENICILLIN USP 2.4 MEGA INJECTION</t>
  </si>
  <si>
    <t>Lab Ref No:</t>
  </si>
  <si>
    <t>NDQD201608072</t>
  </si>
  <si>
    <t>Active Ingredient:</t>
  </si>
  <si>
    <t>Benzathine Penicillin</t>
  </si>
  <si>
    <t>Label Claim:</t>
  </si>
  <si>
    <t>Each  ml contains mg of Benzathine Penicillin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</si>
  <si>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</si>
  <si>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</si>
  <si>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</si>
  <si>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</si>
  <si>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</si>
  <si>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</si>
  <si>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</si>
  <si>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</si>
  <si>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</si>
  <si>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</si>
  <si>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</si>
  <si>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</si>
  <si>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</si>
  <si>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</si>
  <si>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</si>
  <si>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</si>
  <si>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</si>
  <si>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</si>
  <si>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</si>
  <si>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</si>
  <si>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</si>
  <si>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</si>
  <si>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</si>
  <si>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</si>
  <si>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</si>
  <si>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</si>
  <si>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</si>
  <si>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</si>
  <si>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</si>
  <si>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</si>
  <si>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</si>
  <si>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</si>
  <si>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</si>
  <si>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</si>
  <si>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</si>
  <si>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</si>
  <si>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</si>
  <si>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</si>
  <si>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</si>
  <si>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</si>
  <si>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</si>
  <si>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</si>
  <si>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</si>
  <si>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</si>
  <si>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</si>
  <si>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</si>
  <si>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</si>
  <si>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</si>
  <si>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</si>
  <si>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</si>
  <si>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</si>
  <si>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</si>
  <si>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</si>
  <si>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</si>
  <si>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</si>
  <si>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</si>
  <si>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</si>
  <si>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</si>
  <si>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</si>
  <si>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</si>
  <si>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</si>
  <si>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EU/100IU</t>
  </si>
  <si>
    <t>IU Penicillin Activity</t>
  </si>
  <si>
    <t>14000 EU / vial</t>
  </si>
  <si>
    <t>7.0mL</t>
  </si>
  <si>
    <t>E3</t>
  </si>
  <si>
    <t>E4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</si>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</sst>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(* #,##0_);_(* \(#,##0\);_(* &quot;-&quot;_);_(@_)"/>
    <numFmt numFmtId="43" formatCode="_(* #,##0.00_);_(* \(#,##0.00\);_(* &quot;-&quot;??_);_(@_)"/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  <numFmt numFmtId="176" formatCode="_(* #,##0.0_);_(* \(#,##0.0\);_(* &quot;-&quot;?_);_(@_)"/>
  </numFmts>
  <fonts count="17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sz val="10"/>
      <color rgb="FF000000"/>
      <name val="Arial"/>
    </font>
    <font>
      <b/>
      <sz val="15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4" fillId="2" borderId="0" xfId="0" applyFont="1" applyFill="1"/>
    <xf numFmtId="0" fontId="15" fillId="2" borderId="29" xfId="0" applyFont="1" applyFill="1" applyBorder="1" applyAlignment="1">
      <alignment horizontal="center"/>
    </xf>
    <xf numFmtId="2" fontId="15" fillId="2" borderId="23" xfId="0" applyNumberFormat="1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 vertical="top"/>
    </xf>
    <xf numFmtId="0" fontId="16" fillId="2" borderId="19" xfId="0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41" fontId="4" fillId="2" borderId="0" xfId="1" applyNumberFormat="1" applyFont="1" applyFill="1" applyAlignment="1">
      <alignment horizontal="left"/>
    </xf>
    <xf numFmtId="176" fontId="5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0" zoomScaleNormal="85" workbookViewId="0">
      <selection activeCell="D69" sqref="D69"/>
    </sheetView>
  </sheetViews>
  <sheetFormatPr defaultRowHeight="15.75" x14ac:dyDescent="0.25"/>
  <cols>
    <col min="1" max="1" width="48.7109375" style="1" customWidth="1"/>
    <col min="2" max="2" width="27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0.01</v>
      </c>
      <c r="C23" s="74" t="s">
        <v>75</v>
      </c>
      <c r="D23" s="14"/>
      <c r="E23" s="15"/>
    </row>
    <row r="24" spans="1:7" s="9" customFormat="1" ht="16.5" customHeight="1" x14ac:dyDescent="0.3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37">
        <v>2400000</v>
      </c>
      <c r="C25" s="113" t="s">
        <v>76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138">
        <f>B23/100*B25/B24/B22</f>
        <v>9600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 x14ac:dyDescent="0.3">
      <c r="A31" s="25" t="s">
        <v>31</v>
      </c>
      <c r="B31" s="114" t="s">
        <v>77</v>
      </c>
      <c r="C31" s="123" t="s">
        <v>32</v>
      </c>
      <c r="D31" s="124"/>
      <c r="E31" s="124" t="s">
        <v>33</v>
      </c>
      <c r="F31" s="125"/>
    </row>
    <row r="32" spans="1:7" ht="20.100000000000001" customHeight="1" x14ac:dyDescent="0.3">
      <c r="A32" s="27" t="s">
        <v>34</v>
      </c>
      <c r="B32" s="115" t="s">
        <v>78</v>
      </c>
      <c r="C32" s="126">
        <v>0.98899999999999999</v>
      </c>
      <c r="D32" s="127"/>
      <c r="E32" s="128">
        <f>POWER(C32,2)</f>
        <v>0.97812100000000002</v>
      </c>
      <c r="F32" s="129"/>
      <c r="G32" s="9"/>
    </row>
    <row r="33" spans="1:9" ht="20.100000000000001" customHeight="1" x14ac:dyDescent="0.3">
      <c r="A33" s="97" t="s">
        <v>36</v>
      </c>
      <c r="B33" s="99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2" t="s">
        <v>37</v>
      </c>
      <c r="B36" s="132"/>
      <c r="C36" s="132"/>
      <c r="D36" s="132"/>
      <c r="E36" s="132"/>
      <c r="F36" s="132"/>
      <c r="G36" s="9"/>
    </row>
    <row r="37" spans="1:9" ht="20.100000000000001" customHeight="1" x14ac:dyDescent="0.3">
      <c r="A37" s="109"/>
      <c r="B37" s="109"/>
      <c r="C37" s="109"/>
      <c r="D37" s="109"/>
      <c r="E37" s="109"/>
      <c r="F37" s="109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2" t="s">
        <v>43</v>
      </c>
    </row>
    <row r="39" spans="1:9" s="85" customFormat="1" x14ac:dyDescent="0.25">
      <c r="A39" s="104">
        <f>B39*C39/(D39)*E39/F39</f>
        <v>5</v>
      </c>
      <c r="B39" s="106">
        <f>B33</f>
        <v>2000</v>
      </c>
      <c r="C39" s="93">
        <v>100</v>
      </c>
      <c r="D39" s="93">
        <v>2000</v>
      </c>
      <c r="E39" s="101">
        <v>100</v>
      </c>
      <c r="F39" s="111">
        <v>2000</v>
      </c>
    </row>
    <row r="40" spans="1:9" s="85" customFormat="1" x14ac:dyDescent="0.25">
      <c r="A40" s="104">
        <f>B40*C40/D40</f>
        <v>0.5</v>
      </c>
      <c r="B40" s="100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4">
        <f>B41*C41/D41</f>
        <v>0.05</v>
      </c>
      <c r="B41" s="100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5">
        <f>B42*C42/D42</f>
        <v>5.0000000000000001E-3</v>
      </c>
      <c r="B42" s="103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7"/>
      <c r="B43" s="108"/>
      <c r="C43" s="89"/>
      <c r="D43" s="89"/>
      <c r="E43" s="90"/>
      <c r="F43" s="89"/>
    </row>
    <row r="44" spans="1:9" s="85" customFormat="1" ht="16.5" customHeight="1" x14ac:dyDescent="0.3">
      <c r="A44" s="133" t="s">
        <v>44</v>
      </c>
      <c r="B44" s="133"/>
      <c r="C44" s="133"/>
      <c r="D44" s="133"/>
      <c r="E44" s="133"/>
      <c r="F44" s="133"/>
    </row>
    <row r="45" spans="1:9" s="85" customFormat="1" x14ac:dyDescent="0.25">
      <c r="A45" s="107"/>
      <c r="B45" s="108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2">
        <v>50</v>
      </c>
      <c r="B47" s="110">
        <v>4000</v>
      </c>
      <c r="C47" s="102">
        <v>50</v>
      </c>
      <c r="D47" s="110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-9.5799999999999996E-2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116" t="s">
        <v>79</v>
      </c>
      <c r="B59" s="59">
        <v>50</v>
      </c>
      <c r="C59" s="60">
        <v>3185</v>
      </c>
      <c r="D59" s="61">
        <f>LN(C59)</f>
        <v>8.0662075680062646</v>
      </c>
      <c r="E59" s="61">
        <f>(D59-$B$54)/$B$55</f>
        <v>-19.271477745368109</v>
      </c>
      <c r="F59" s="62">
        <f>EXP(E59)</f>
        <v>4.2707441735618445E-9</v>
      </c>
      <c r="G59" s="63"/>
      <c r="H59" s="63"/>
      <c r="I59" s="63"/>
    </row>
    <row r="60" spans="1:9" s="64" customFormat="1" ht="27" customHeight="1" x14ac:dyDescent="0.25">
      <c r="A60" s="117" t="s">
        <v>80</v>
      </c>
      <c r="B60" s="66">
        <v>50</v>
      </c>
      <c r="C60" s="67">
        <v>2996</v>
      </c>
      <c r="D60" s="68">
        <f>LN(C60)</f>
        <v>8.0050333446371109</v>
      </c>
      <c r="E60" s="68">
        <f>(D60-$B$54)/$B$55</f>
        <v>-18.632915914792392</v>
      </c>
      <c r="F60" s="69">
        <f>EXP(E60)</f>
        <v>8.0877447502729546E-9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30" t="s">
        <v>59</v>
      </c>
      <c r="E61" s="130"/>
      <c r="F61" s="70">
        <f>AVERAGE(F59:F60)</f>
        <v>6.1792444619173991E-9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4.3243223311521591E-2</v>
      </c>
      <c r="G62" s="9"/>
      <c r="H62" s="9"/>
    </row>
    <row r="63" spans="1:9" ht="26.25" customHeight="1" x14ac:dyDescent="0.3">
      <c r="A63" s="8"/>
      <c r="B63" s="45"/>
      <c r="C63" s="8"/>
      <c r="D63" s="130" t="s">
        <v>61</v>
      </c>
      <c r="E63" s="130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6400</v>
      </c>
      <c r="G64" s="9"/>
      <c r="H64" s="9"/>
    </row>
    <row r="65" spans="1:9" ht="25.5" customHeight="1" x14ac:dyDescent="0.3">
      <c r="E65" s="71" t="s">
        <v>63</v>
      </c>
      <c r="F65" s="75">
        <f>F64*F61</f>
        <v>3.9547164556271352E-5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31">
        <f>F65*B24/B25*100</f>
        <v>8.2389926158898644E-9</v>
      </c>
      <c r="E68" s="131"/>
      <c r="F68" s="74" t="str">
        <f>C23</f>
        <v>EU/100IU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118" t="s">
        <v>81</v>
      </c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NDQD201608072 / Bacterial Endotoxin / Download 1  /  Analyst - Eric Ngamau /  Date 18-10-2016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32</v>
      </c>
      <c r="D31" s="124"/>
      <c r="E31" s="124" t="s">
        <v>33</v>
      </c>
      <c r="F31" s="125"/>
    </row>
    <row r="32" spans="1:7" ht="20.100000000000001" customHeight="1" x14ac:dyDescent="0.3">
      <c r="A32" s="25" t="s">
        <v>31</v>
      </c>
      <c r="B32" s="26" t="s">
        <v>74</v>
      </c>
      <c r="C32" s="126">
        <v>-0.999</v>
      </c>
      <c r="D32" s="127"/>
      <c r="E32" s="135">
        <v>0.998</v>
      </c>
      <c r="F32" s="136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30" t="s">
        <v>59</v>
      </c>
      <c r="E48" s="130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30" t="s">
        <v>61</v>
      </c>
      <c r="E50" s="130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4">
        <f>F52*5/500</f>
        <v>4.3190433674064307E-7</v>
      </c>
      <c r="E55" s="134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2016-10-24T15:00:29Z</dcterms:modified>
</cp:coreProperties>
</file>