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2"/>
  </bookViews>
  <sheets>
    <sheet name="Uniformity" sheetId="4" r:id="rId1"/>
    <sheet name="pen g std" sheetId="1" r:id="rId2"/>
    <sheet name="pen g smp" sheetId="3" r:id="rId3"/>
    <sheet name="Component 1" sheetId="5" r:id="rId4"/>
  </sheets>
  <definedNames>
    <definedName name="_xlnm.Print_Area" localSheetId="3">'Component 1'!$A$1:$J$87</definedName>
    <definedName name="_xlnm.Print_Area" localSheetId="2">'pen g smp'!$A$1:$F$51</definedName>
    <definedName name="_xlnm.Print_Area" localSheetId="1">'pen g std'!$A$1:$F$46</definedName>
    <definedName name="_xlnm.Print_Area" localSheetId="0">Uniformity!$A$10:$G$52</definedName>
  </definedNames>
  <calcPr calcId="145621"/>
</workbook>
</file>

<file path=xl/calcChain.xml><?xml version="1.0" encoding="utf-8"?>
<calcChain xmlns="http://schemas.openxmlformats.org/spreadsheetml/2006/main">
  <c r="C82" i="5" l="1"/>
  <c r="J80" i="5"/>
  <c r="J78" i="5"/>
  <c r="J79" i="5" s="1"/>
  <c r="B78" i="5"/>
  <c r="B79" i="5" s="1"/>
  <c r="I77" i="5"/>
  <c r="G77" i="5"/>
  <c r="F76" i="5"/>
  <c r="F75" i="5"/>
  <c r="F74" i="5"/>
  <c r="D69" i="5"/>
  <c r="C69" i="5"/>
  <c r="B62" i="5"/>
  <c r="G61" i="5"/>
  <c r="G62" i="5" s="1"/>
  <c r="D61" i="5"/>
  <c r="D62" i="5" s="1"/>
  <c r="J59" i="5"/>
  <c r="G59" i="5"/>
  <c r="D59" i="5"/>
  <c r="F51" i="5"/>
  <c r="B51" i="5"/>
  <c r="F49" i="5"/>
  <c r="B44" i="5"/>
  <c r="G37" i="5"/>
  <c r="F37" i="5"/>
  <c r="E37" i="5"/>
  <c r="C37" i="5"/>
  <c r="E36" i="5"/>
  <c r="C36" i="5"/>
  <c r="B36" i="5"/>
  <c r="G36" i="5" s="1"/>
  <c r="F35" i="5"/>
  <c r="E35" i="5"/>
  <c r="C35" i="5"/>
  <c r="B35" i="5"/>
  <c r="G35" i="5" s="1"/>
  <c r="B34" i="5"/>
  <c r="C34" i="5" l="1"/>
  <c r="E34" i="5" s="1"/>
  <c r="F36" i="5"/>
  <c r="E40" i="5" l="1"/>
  <c r="E38" i="5"/>
  <c r="E39" i="5" s="1"/>
  <c r="F34" i="5"/>
  <c r="F38" i="5" s="1"/>
  <c r="G34" i="5"/>
  <c r="G38" i="5" s="1"/>
  <c r="E56" i="5" l="1"/>
  <c r="F56" i="5" s="1"/>
  <c r="H57" i="5"/>
  <c r="I57" i="5" s="1"/>
  <c r="H56" i="5"/>
  <c r="I56" i="5" s="1"/>
  <c r="H55" i="5"/>
  <c r="E57" i="5"/>
  <c r="F57" i="5" s="1"/>
  <c r="E55" i="5"/>
  <c r="E59" i="5" l="1"/>
  <c r="F55" i="5"/>
  <c r="H59" i="5"/>
  <c r="I55" i="5"/>
  <c r="I59" i="5" s="1"/>
  <c r="D66" i="5" l="1"/>
  <c r="F59" i="5"/>
  <c r="D64" i="5"/>
  <c r="C71" i="5" l="1"/>
  <c r="D65" i="5"/>
  <c r="G76" i="5" l="1"/>
  <c r="H76" i="5" s="1"/>
  <c r="I76" i="5" s="1"/>
  <c r="G75" i="5"/>
  <c r="H75" i="5" s="1"/>
  <c r="I75" i="5" s="1"/>
  <c r="G74" i="5"/>
  <c r="H80" i="5" l="1"/>
  <c r="H74" i="5"/>
  <c r="H78" i="5" l="1"/>
  <c r="H79" i="5" s="1"/>
  <c r="I74" i="5"/>
  <c r="I78" i="5" l="1"/>
  <c r="I80" i="5"/>
  <c r="I79" i="5" l="1"/>
  <c r="H82" i="5"/>
  <c r="B45" i="3" l="1"/>
  <c r="B46" i="3" s="1"/>
  <c r="D45" i="3"/>
  <c r="C45" i="3"/>
  <c r="D21" i="1"/>
  <c r="D21" i="3" l="1"/>
  <c r="C9" i="3"/>
  <c r="C43" i="4" l="1"/>
  <c r="B43" i="4"/>
  <c r="C42" i="4"/>
  <c r="B42" i="4"/>
  <c r="D30" i="4"/>
  <c r="D29" i="4"/>
  <c r="D28" i="4"/>
  <c r="D27" i="4"/>
  <c r="D26" i="4"/>
  <c r="D25" i="4"/>
  <c r="D24" i="4"/>
  <c r="D23" i="4"/>
  <c r="D22" i="4"/>
  <c r="D21" i="4"/>
  <c r="D42" i="4" l="1"/>
  <c r="D43" i="4"/>
  <c r="D48" i="4" l="1"/>
  <c r="B47" i="4"/>
  <c r="C48" i="4"/>
  <c r="D47" i="4"/>
  <c r="C47" i="4"/>
  <c r="E30" i="4"/>
  <c r="E28" i="4"/>
  <c r="E26" i="4"/>
  <c r="E24" i="4"/>
  <c r="E22" i="4"/>
  <c r="E29" i="4"/>
  <c r="E21" i="4"/>
  <c r="E25" i="4"/>
  <c r="E27" i="4"/>
  <c r="E23" i="4"/>
  <c r="D42" i="3" l="1"/>
  <c r="D43" i="3" s="1"/>
  <c r="D46" i="3" s="1"/>
  <c r="C42" i="3"/>
  <c r="C43" i="3" s="1"/>
  <c r="C46" i="3" s="1"/>
  <c r="B42" i="3"/>
  <c r="B43" i="3" s="1"/>
  <c r="C31" i="3"/>
  <c r="B31" i="3"/>
  <c r="D29" i="3"/>
  <c r="E29" i="3" s="1"/>
  <c r="D28" i="3"/>
  <c r="E28" i="3" s="1"/>
  <c r="D27" i="3"/>
  <c r="E27" i="3" s="1"/>
  <c r="D20" i="3"/>
  <c r="C10" i="3"/>
  <c r="E10" i="3" s="1"/>
  <c r="E9" i="3"/>
  <c r="C8" i="3"/>
  <c r="E8" i="3" s="1"/>
  <c r="E37" i="1"/>
  <c r="D37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D39" i="1" l="1"/>
  <c r="E39" i="1"/>
  <c r="B48" i="3"/>
  <c r="E12" i="3"/>
  <c r="E30" i="3"/>
  <c r="E31" i="3" s="1"/>
  <c r="E12" i="1"/>
  <c r="E30" i="1"/>
  <c r="E31" i="1" s="1"/>
  <c r="D40" i="1" l="1"/>
  <c r="D42" i="1" s="1"/>
</calcChain>
</file>

<file path=xl/sharedStrings.xml><?xml version="1.0" encoding="utf-8"?>
<sst xmlns="http://schemas.openxmlformats.org/spreadsheetml/2006/main" count="249" uniqueCount="174">
  <si>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</si>
  <si>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</si>
  <si>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</si>
  <si>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</si>
  <si>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</si>
  <si>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</si>
  <si>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</si>
  <si>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</si>
  <si>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</si>
  <si>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</si>
  <si>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</si>
  <si>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</si>
  <si>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</si>
  <si>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</si>
  <si>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</si>
  <si>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</si>
  <si>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</si>
  <si>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</si>
  <si>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</si>
  <si>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</si>
  <si>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</si>
  <si>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</si>
  <si>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</si>
  <si>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</si>
  <si>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</si>
  <si>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</si>
  <si>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</si>
  <si>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</si>
  <si>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</si>
  <si>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</si>
  <si>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</si>
  <si>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</si>
  <si>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</si>
  <si>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</si>
  <si>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</si>
  <si>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</si>
  <si>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</si>
  <si>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</si>
  <si>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</si>
  <si>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</si>
  <si>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</si>
  <si>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</si>
  <si>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</si>
  <si>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</si>
  <si>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</si>
  <si>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</si>
  <si>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</si>
  <si>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</si>
  <si>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</si>
  <si>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</si>
  <si>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</si>
  <si>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</si>
  <si>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</si>
  <si>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</si>
  <si>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</si>
  <si>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</si>
  <si>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</si>
  <si>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</si>
  <si>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</si>
  <si>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</si>
  <si>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pen g</t>
  </si>
  <si>
    <t>%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</si>
  <si>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</si>
  <si>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</si>
  <si>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</si>
  <si>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</si>
  <si>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</si>
  <si>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Date Analysis Started:</t>
  </si>
  <si>
    <t>Date Analysis Completed:</t>
  </si>
  <si>
    <t>Analysis Data</t>
  </si>
  <si>
    <t>Uniformity of weight</t>
  </si>
  <si>
    <t>Capsule No.</t>
  </si>
  <si>
    <t>Intact Vial (mg)</t>
  </si>
  <si>
    <t>Empty Vial (mg)</t>
  </si>
  <si>
    <t>Vial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</si>
  <si>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</si>
  <si>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</si>
  <si>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</si>
  <si>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</si>
  <si>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</si>
  <si>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</si>
  <si>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</si>
  <si>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</si>
  <si>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</si>
  <si>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NDQD201608072</t>
  </si>
  <si>
    <t>RUTTO KENNEDY</t>
  </si>
  <si>
    <t>Each vials contains:Penicillin G Benzathine USP 2.4 Mega Units(2,400,000 Units)</t>
  </si>
  <si>
    <t xml:space="preserve">Benzathine G Penicillin </t>
  </si>
  <si>
    <t>MEDUR</t>
  </si>
  <si>
    <t xml:space="preserve"> NaS2O4 Titre (mL):</t>
  </si>
  <si>
    <t>21/04/2017</t>
  </si>
  <si>
    <t>National Quality Control Laoboratory</t>
  </si>
  <si>
    <t>Laboratory Data Calculation Spreadsheet</t>
  </si>
  <si>
    <t>Analysis Report</t>
  </si>
  <si>
    <t>NDQD201608072r1</t>
  </si>
  <si>
    <t>Benzathine G Penicillin</t>
  </si>
  <si>
    <t>Standardisation of the Volumetric Solutions</t>
  </si>
  <si>
    <t>Volumetric Solution:</t>
  </si>
  <si>
    <t>0.01 N Sodium Thiosulphate</t>
  </si>
  <si>
    <t>Reference Substance:</t>
  </si>
  <si>
    <t>0.0167M Potassium Bromate</t>
  </si>
  <si>
    <t xml:space="preserve"> Molecular Weight:</t>
  </si>
  <si>
    <t>Target Concentration</t>
  </si>
  <si>
    <t>Reaction Ratio (VS solution:Standard)</t>
  </si>
  <si>
    <t>:</t>
  </si>
  <si>
    <t xml:space="preserve">Standard </t>
  </si>
  <si>
    <t>mg Ref Substance</t>
  </si>
  <si>
    <t>mMoles of VS</t>
  </si>
  <si>
    <t>VS Volume (mL)</t>
  </si>
  <si>
    <t>Molarity (mM/mL)</t>
  </si>
  <si>
    <t>Deviation from true Value</t>
  </si>
  <si>
    <t>Correction Factor</t>
  </si>
  <si>
    <t>D</t>
  </si>
  <si>
    <t>Average :</t>
  </si>
  <si>
    <t>RSD:</t>
  </si>
  <si>
    <t>n:</t>
  </si>
  <si>
    <t>Determination of the equivalence factor</t>
  </si>
  <si>
    <t xml:space="preserve">Label Claim: </t>
  </si>
  <si>
    <t>Penicillin G Potassium</t>
  </si>
  <si>
    <t>Code:</t>
  </si>
  <si>
    <t>NQCL-PRS-P53-1</t>
  </si>
  <si>
    <t>Purity:</t>
  </si>
  <si>
    <t>Each</t>
  </si>
  <si>
    <t>Vial</t>
  </si>
  <si>
    <t>contains</t>
  </si>
  <si>
    <t>Each mL of</t>
  </si>
  <si>
    <t>is equivalent to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</si>
  <si>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</si>
  <si>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</si>
  <si>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</si>
  <si>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</si>
  <si>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</si>
  <si>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</si>
  <si>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Titre</t>
  </si>
  <si>
    <t>iu equivalent</t>
  </si>
  <si>
    <t>Blank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</si>
  <si>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</si>
  <si>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</si>
  <si>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</si>
  <si>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</si>
  <si>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</si>
  <si>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</si>
  <si>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</si>
  <si>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</si>
  <si>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</si>
  <si>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Purity correction (iu):</t>
  </si>
  <si>
    <t>Standard Dilution Factor</t>
  </si>
  <si>
    <t>Concentration (iu/mL):</t>
  </si>
  <si>
    <t>If there are no serial dilutions, or only one dilution, enter 1 in all boxes not used.</t>
  </si>
  <si>
    <t>Desired Concentration (iu/mL):</t>
  </si>
  <si>
    <t>Average iu equivalent:</t>
  </si>
  <si>
    <t>Determination of Content of Active Ingredient in the Sample</t>
  </si>
  <si>
    <t>Each vial contains</t>
  </si>
  <si>
    <t>Average Tablet Content Weight (mg):</t>
  </si>
  <si>
    <t xml:space="preserve">Each mL of 0.01 N Sodium Thiosulphate is equivalent to </t>
  </si>
  <si>
    <t>of Penicillin G</t>
  </si>
  <si>
    <t>Initial Sample dilution Volume (mL):</t>
  </si>
  <si>
    <t>Powder Weight (mg)</t>
  </si>
  <si>
    <t>Determined Amt (iu/mL)</t>
  </si>
  <si>
    <t>Per Label Claim iu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</si>
  <si>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</si>
  <si>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</si>
  <si>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</si>
  <si>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</si>
  <si>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t>Assay Smp B</t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</si>
  <si>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</si>
  <si>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t>Assay Smp C</t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</si>
  <si>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</si>
  <si>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</si>
  <si>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</si>
  <si>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</si>
  <si>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</si>
  <si>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</si>
  <si>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25/04/2017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</si>
</sst>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  <numFmt numFmtId="175" formatCode="dd\-mmm\-yy"/>
    <numFmt numFmtId="176" formatCode="0.00\ &quot;M&quot;"/>
    <numFmt numFmtId="177" formatCode="\ 0\ &quot;iu/mg&quot;"/>
    <numFmt numFmtId="178" formatCode="0\ &quot;iu&quot;"/>
    <numFmt numFmtId="179" formatCode="0.00\ &quot;%&quot;"/>
    <numFmt numFmtId="180" formatCode="0.0\ &quot;%&quot;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72"/>
      <name val="Book Antiqua"/>
      <family val="1"/>
    </font>
    <font>
      <sz val="14"/>
      <name val="Book Antiqua"/>
      <family val="1"/>
    </font>
    <font>
      <b/>
      <sz val="5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0"/>
      <name val="Arial"/>
    </font>
    <font>
      <b/>
      <sz val="14"/>
      <color theme="1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5" fillId="0" borderId="0"/>
    <xf numFmtId="0" fontId="24" fillId="0" borderId="0"/>
    <xf numFmtId="0" fontId="6" fillId="0" borderId="0"/>
    <xf numFmtId="9" fontId="15" fillId="0" borderId="0" applyFont="0" applyFill="0" applyBorder="0" applyAlignment="0" applyProtection="0"/>
  </cellStyleXfs>
  <cellXfs count="388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0" fontId="7" fillId="0" borderId="0" xfId="2" applyNumberFormat="1" applyFont="1" applyFill="1"/>
    <xf numFmtId="170" fontId="7" fillId="0" borderId="0" xfId="2" applyNumberFormat="1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0" fontId="8" fillId="0" borderId="0" xfId="2" applyFont="1" applyFill="1"/>
    <xf numFmtId="2" fontId="7" fillId="0" borderId="0" xfId="2" applyNumberFormat="1" applyFont="1" applyFill="1" applyAlignment="1">
      <alignment horizontal="center"/>
    </xf>
    <xf numFmtId="0" fontId="9" fillId="0" borderId="0" xfId="2" applyFont="1" applyFill="1" applyAlignment="1">
      <alignment horizontal="center" wrapText="1"/>
    </xf>
    <xf numFmtId="0" fontId="11" fillId="0" borderId="11" xfId="2" applyFont="1" applyFill="1" applyBorder="1"/>
    <xf numFmtId="171" fontId="7" fillId="0" borderId="0" xfId="2" applyNumberFormat="1" applyFont="1" applyFill="1" applyAlignment="1">
      <alignment horizontal="center"/>
    </xf>
    <xf numFmtId="2" fontId="12" fillId="5" borderId="12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Alignment="1">
      <alignment horizontal="left"/>
    </xf>
    <xf numFmtId="170" fontId="8" fillId="0" borderId="1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2" fontId="7" fillId="0" borderId="0" xfId="2" applyNumberFormat="1" applyFont="1" applyFill="1" applyAlignment="1">
      <alignment horizontal="center" wrapText="1"/>
    </xf>
    <xf numFmtId="0" fontId="7" fillId="0" borderId="15" xfId="2" applyFont="1" applyFill="1" applyBorder="1" applyAlignment="1">
      <alignment horizontal="center"/>
    </xf>
    <xf numFmtId="2" fontId="7" fillId="5" borderId="16" xfId="2" applyNumberFormat="1" applyFont="1" applyFill="1" applyBorder="1" applyAlignment="1" applyProtection="1">
      <alignment horizontal="center"/>
      <protection locked="0"/>
    </xf>
    <xf numFmtId="2" fontId="7" fillId="5" borderId="15" xfId="2" applyNumberFormat="1" applyFont="1" applyFill="1" applyBorder="1" applyAlignment="1" applyProtection="1">
      <alignment horizontal="center"/>
      <protection locked="0"/>
    </xf>
    <xf numFmtId="2" fontId="7" fillId="0" borderId="15" xfId="2" applyNumberFormat="1" applyFont="1" applyFill="1" applyBorder="1" applyAlignment="1">
      <alignment horizontal="center"/>
    </xf>
    <xf numFmtId="10" fontId="7" fillId="0" borderId="17" xfId="2" applyNumberFormat="1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/>
      <protection locked="0"/>
    </xf>
    <xf numFmtId="2" fontId="7" fillId="5" borderId="18" xfId="2" applyNumberFormat="1" applyFont="1" applyFill="1" applyBorder="1" applyAlignment="1" applyProtection="1">
      <alignment horizontal="center"/>
      <protection locked="0"/>
    </xf>
    <xf numFmtId="2" fontId="7" fillId="0" borderId="18" xfId="2" applyNumberFormat="1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 wrapText="1"/>
      <protection locked="0"/>
    </xf>
    <xf numFmtId="166" fontId="7" fillId="0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170" fontId="14" fillId="0" borderId="0" xfId="2" applyNumberFormat="1" applyFont="1" applyFill="1" applyAlignment="1">
      <alignment horizontal="center"/>
    </xf>
    <xf numFmtId="2" fontId="6" fillId="0" borderId="0" xfId="2" applyNumberFormat="1" applyFill="1" applyAlignment="1">
      <alignment horizontal="center"/>
    </xf>
    <xf numFmtId="170" fontId="6" fillId="0" borderId="0" xfId="2" applyNumberFormat="1" applyFill="1"/>
    <xf numFmtId="10" fontId="6" fillId="0" borderId="0" xfId="2" applyNumberFormat="1" applyFill="1"/>
    <xf numFmtId="2" fontId="6" fillId="0" borderId="0" xfId="2" applyNumberFormat="1" applyFill="1"/>
    <xf numFmtId="0" fontId="6" fillId="0" borderId="0" xfId="2" applyFill="1" applyAlignment="1">
      <alignment horizontal="right"/>
    </xf>
    <xf numFmtId="1" fontId="7" fillId="0" borderId="19" xfId="2" applyNumberFormat="1" applyFont="1" applyFill="1" applyBorder="1" applyAlignment="1">
      <alignment horizontal="center"/>
    </xf>
    <xf numFmtId="2" fontId="7" fillId="5" borderId="20" xfId="2" applyNumberFormat="1" applyFont="1" applyFill="1" applyBorder="1" applyAlignment="1" applyProtection="1">
      <alignment horizontal="center" wrapText="1"/>
      <protection locked="0"/>
    </xf>
    <xf numFmtId="2" fontId="7" fillId="5" borderId="19" xfId="2" applyNumberFormat="1" applyFont="1" applyFill="1" applyBorder="1" applyAlignment="1" applyProtection="1">
      <alignment horizontal="center"/>
      <protection locked="0"/>
    </xf>
    <xf numFmtId="2" fontId="7" fillId="0" borderId="19" xfId="2" applyNumberFormat="1" applyFont="1" applyFill="1" applyBorder="1" applyAlignment="1">
      <alignment horizontal="center"/>
    </xf>
    <xf numFmtId="10" fontId="7" fillId="0" borderId="20" xfId="2" applyNumberFormat="1" applyFont="1" applyFill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166" fontId="7" fillId="0" borderId="22" xfId="2" applyNumberFormat="1" applyFont="1" applyFill="1" applyBorder="1" applyAlignment="1">
      <alignment horizontal="center"/>
    </xf>
    <xf numFmtId="166" fontId="7" fillId="0" borderId="23" xfId="2" applyNumberFormat="1" applyFont="1" applyFill="1" applyBorder="1" applyAlignment="1">
      <alignment horizontal="center"/>
    </xf>
    <xf numFmtId="166" fontId="7" fillId="0" borderId="24" xfId="2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right"/>
    </xf>
    <xf numFmtId="166" fontId="8" fillId="0" borderId="26" xfId="2" applyNumberFormat="1" applyFont="1" applyFill="1" applyBorder="1" applyAlignment="1">
      <alignment horizontal="center"/>
    </xf>
    <xf numFmtId="166" fontId="8" fillId="0" borderId="27" xfId="2" applyNumberFormat="1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70" fontId="7" fillId="0" borderId="0" xfId="2" applyNumberFormat="1" applyFont="1" applyFill="1"/>
    <xf numFmtId="0" fontId="8" fillId="0" borderId="1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wrapText="1"/>
    </xf>
    <xf numFmtId="173" fontId="8" fillId="0" borderId="30" xfId="2" applyNumberFormat="1" applyFont="1" applyFill="1" applyBorder="1" applyAlignment="1">
      <alignment horizontal="center"/>
    </xf>
    <xf numFmtId="174" fontId="8" fillId="0" borderId="31" xfId="2" applyNumberFormat="1" applyFont="1" applyFill="1" applyBorder="1" applyAlignment="1">
      <alignment horizontal="center" vertical="center"/>
    </xf>
    <xf numFmtId="173" fontId="8" fillId="0" borderId="19" xfId="2" applyNumberFormat="1" applyFont="1" applyFill="1" applyBorder="1" applyAlignment="1">
      <alignment horizontal="center"/>
    </xf>
    <xf numFmtId="0" fontId="7" fillId="0" borderId="33" xfId="2" applyFont="1" applyFill="1" applyBorder="1"/>
    <xf numFmtId="0" fontId="7" fillId="0" borderId="0" xfId="2" applyFont="1" applyFill="1" applyAlignment="1">
      <alignment horizontal="right"/>
    </xf>
    <xf numFmtId="10" fontId="7" fillId="0" borderId="34" xfId="2" applyNumberFormat="1" applyFont="1" applyFill="1" applyBorder="1"/>
    <xf numFmtId="0" fontId="8" fillId="0" borderId="35" xfId="2" applyFont="1" applyFill="1" applyBorder="1" applyAlignment="1">
      <alignment horizontal="center"/>
    </xf>
    <xf numFmtId="0" fontId="7" fillId="0" borderId="35" xfId="2" applyFont="1" applyFill="1" applyBorder="1" applyAlignment="1">
      <alignment horizontal="center"/>
    </xf>
    <xf numFmtId="0" fontId="8" fillId="0" borderId="0" xfId="2" applyFont="1" applyFill="1" applyAlignment="1">
      <alignment horizontal="right"/>
    </xf>
    <xf numFmtId="0" fontId="7" fillId="0" borderId="36" xfId="2" applyFont="1" applyFill="1" applyBorder="1"/>
    <xf numFmtId="0" fontId="8" fillId="0" borderId="37" xfId="2" applyFont="1" applyFill="1" applyBorder="1"/>
    <xf numFmtId="0" fontId="7" fillId="0" borderId="37" xfId="2" applyFont="1" applyFill="1" applyBorder="1"/>
    <xf numFmtId="0" fontId="6" fillId="0" borderId="0" xfId="2" applyFill="1"/>
    <xf numFmtId="0" fontId="8" fillId="0" borderId="0" xfId="2" applyFont="1" applyFill="1" applyAlignment="1">
      <alignment horizontal="right"/>
    </xf>
    <xf numFmtId="0" fontId="7" fillId="0" borderId="0" xfId="2" applyFont="1" applyFill="1" applyAlignment="1">
      <alignment horizontal="left" wrapText="1"/>
    </xf>
    <xf numFmtId="0" fontId="9" fillId="0" borderId="0" xfId="2" applyFont="1" applyFill="1" applyAlignment="1">
      <alignment horizontal="center" wrapText="1"/>
    </xf>
    <xf numFmtId="0" fontId="10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172" fontId="8" fillId="0" borderId="29" xfId="2" applyNumberFormat="1" applyFont="1" applyFill="1" applyBorder="1" applyAlignment="1">
      <alignment horizontal="center" vertical="center"/>
    </xf>
    <xf numFmtId="172" fontId="8" fillId="0" borderId="32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6" fillId="0" borderId="0" xfId="3" applyFont="1" applyAlignment="1">
      <alignment horizontal="center" vertical="center"/>
    </xf>
    <xf numFmtId="0" fontId="17" fillId="0" borderId="0" xfId="3" applyFont="1"/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0" fontId="19" fillId="0" borderId="38" xfId="3" applyFont="1" applyBorder="1" applyAlignment="1">
      <alignment horizontal="center" vertical="center"/>
    </xf>
    <xf numFmtId="0" fontId="19" fillId="0" borderId="39" xfId="3" applyFont="1" applyBorder="1" applyAlignment="1">
      <alignment horizontal="center" vertical="center"/>
    </xf>
    <xf numFmtId="0" fontId="19" fillId="0" borderId="40" xfId="3" applyFont="1" applyBorder="1" applyAlignment="1">
      <alignment horizontal="center" vertical="center"/>
    </xf>
    <xf numFmtId="0" fontId="20" fillId="0" borderId="41" xfId="3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2" fillId="6" borderId="0" xfId="3" applyFont="1" applyFill="1" applyAlignment="1" applyProtection="1">
      <alignment vertical="center"/>
      <protection locked="0"/>
    </xf>
    <xf numFmtId="0" fontId="21" fillId="6" borderId="0" xfId="3" applyFont="1" applyFill="1" applyAlignment="1" applyProtection="1">
      <alignment vertical="center"/>
      <protection locked="0"/>
    </xf>
    <xf numFmtId="0" fontId="23" fillId="6" borderId="0" xfId="3" applyFont="1" applyFill="1" applyAlignment="1" applyProtection="1">
      <alignment horizontal="left" vertical="center"/>
      <protection locked="0"/>
    </xf>
    <xf numFmtId="0" fontId="23" fillId="6" borderId="0" xfId="3" quotePrefix="1" applyFont="1" applyFill="1" applyAlignment="1" applyProtection="1">
      <alignment vertical="center"/>
      <protection locked="0"/>
    </xf>
    <xf numFmtId="0" fontId="17" fillId="6" borderId="0" xfId="3" quotePrefix="1" applyFont="1" applyFill="1" applyAlignment="1" applyProtection="1">
      <alignment vertical="center"/>
      <protection locked="0"/>
    </xf>
    <xf numFmtId="175" fontId="23" fillId="6" borderId="0" xfId="3" applyNumberFormat="1" applyFont="1" applyFill="1" applyAlignment="1" applyProtection="1">
      <alignment horizontal="left" vertical="center"/>
      <protection locked="0"/>
    </xf>
    <xf numFmtId="175" fontId="17" fillId="0" borderId="0" xfId="3" applyNumberFormat="1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21" fillId="0" borderId="0" xfId="3" quotePrefix="1" applyFont="1" applyAlignment="1">
      <alignment horizontal="left" vertical="center"/>
    </xf>
    <xf numFmtId="0" fontId="21" fillId="0" borderId="0" xfId="3" applyFont="1" applyAlignment="1">
      <alignment horizontal="right" vertical="center"/>
    </xf>
    <xf numFmtId="2" fontId="22" fillId="6" borderId="0" xfId="3" applyNumberFormat="1" applyFont="1" applyFill="1" applyBorder="1" applyAlignment="1" applyProtection="1">
      <alignment horizontal="left"/>
      <protection locked="0"/>
    </xf>
    <xf numFmtId="2" fontId="22" fillId="6" borderId="0" xfId="3" applyNumberFormat="1" applyFont="1" applyFill="1" applyBorder="1" applyAlignment="1" applyProtection="1">
      <alignment horizontal="center"/>
      <protection locked="0"/>
    </xf>
    <xf numFmtId="0" fontId="17" fillId="0" borderId="0" xfId="4" applyFont="1" applyAlignment="1">
      <alignment vertical="center"/>
    </xf>
    <xf numFmtId="0" fontId="25" fillId="0" borderId="0" xfId="4" applyFont="1" applyFill="1" applyBorder="1" applyAlignment="1">
      <alignment vertical="center" wrapText="1"/>
    </xf>
    <xf numFmtId="0" fontId="21" fillId="0" borderId="0" xfId="3" applyFont="1" applyFill="1" applyBorder="1" applyAlignment="1">
      <alignment vertical="center" wrapText="1"/>
    </xf>
    <xf numFmtId="0" fontId="17" fillId="0" borderId="0" xfId="4" applyFont="1" applyFill="1" applyBorder="1"/>
    <xf numFmtId="0" fontId="17" fillId="0" borderId="0" xfId="4" applyFont="1"/>
    <xf numFmtId="0" fontId="21" fillId="0" borderId="0" xfId="3" applyFont="1" applyAlignment="1" applyProtection="1">
      <alignment horizontal="right"/>
    </xf>
    <xf numFmtId="0" fontId="17" fillId="0" borderId="0" xfId="3" applyFont="1" applyFill="1" applyProtection="1"/>
    <xf numFmtId="0" fontId="17" fillId="0" borderId="0" xfId="3" applyFont="1" applyProtection="1"/>
    <xf numFmtId="0" fontId="17" fillId="0" borderId="42" xfId="3" applyFont="1" applyBorder="1" applyAlignment="1">
      <alignment horizontal="right" vertical="center"/>
    </xf>
    <xf numFmtId="2" fontId="22" fillId="0" borderId="0" xfId="3" applyNumberFormat="1" applyFont="1" applyFill="1" applyBorder="1" applyAlignment="1" applyProtection="1">
      <alignment horizontal="center"/>
      <protection locked="0"/>
    </xf>
    <xf numFmtId="0" fontId="19" fillId="0" borderId="0" xfId="3" applyFont="1" applyFill="1" applyBorder="1" applyAlignment="1">
      <alignment vertical="center" wrapText="1"/>
    </xf>
    <xf numFmtId="0" fontId="17" fillId="0" borderId="0" xfId="4" applyFont="1" applyBorder="1" applyAlignment="1">
      <alignment vertical="center"/>
    </xf>
    <xf numFmtId="0" fontId="17" fillId="0" borderId="0" xfId="3" applyFont="1" applyBorder="1" applyAlignment="1">
      <alignment horizontal="right" vertical="center"/>
    </xf>
    <xf numFmtId="176" fontId="22" fillId="6" borderId="0" xfId="3" applyNumberFormat="1" applyFont="1" applyFill="1" applyBorder="1" applyAlignment="1" applyProtection="1">
      <alignment horizontal="center"/>
      <protection locked="0"/>
    </xf>
    <xf numFmtId="2" fontId="17" fillId="0" borderId="0" xfId="4" applyNumberFormat="1" applyFont="1" applyBorder="1" applyAlignment="1" applyProtection="1">
      <alignment horizontal="right"/>
    </xf>
    <xf numFmtId="2" fontId="21" fillId="0" borderId="0" xfId="3" applyNumberFormat="1" applyFont="1" applyFill="1" applyAlignment="1" applyProtection="1">
      <alignment horizontal="center"/>
      <protection locked="0"/>
    </xf>
    <xf numFmtId="2" fontId="21" fillId="0" borderId="0" xfId="4" applyNumberFormat="1" applyFont="1" applyFill="1" applyBorder="1" applyAlignment="1" applyProtection="1">
      <alignment horizontal="centerContinuous"/>
    </xf>
    <xf numFmtId="164" fontId="21" fillId="0" borderId="0" xfId="3" applyNumberFormat="1" applyFont="1" applyFill="1" applyAlignment="1" applyProtection="1">
      <alignment horizontal="center"/>
      <protection locked="0"/>
    </xf>
    <xf numFmtId="0" fontId="17" fillId="0" borderId="0" xfId="3" applyFont="1" applyAlignment="1">
      <alignment horizontal="right" vertical="center"/>
    </xf>
    <xf numFmtId="0" fontId="21" fillId="0" borderId="0" xfId="3" applyFont="1" applyAlignment="1">
      <alignment horizontal="center" vertical="center"/>
    </xf>
    <xf numFmtId="2" fontId="21" fillId="0" borderId="43" xfId="3" applyNumberFormat="1" applyFont="1" applyBorder="1" applyAlignment="1">
      <alignment horizontal="center" vertical="center"/>
    </xf>
    <xf numFmtId="2" fontId="21" fillId="0" borderId="41" xfId="3" applyNumberFormat="1" applyFont="1" applyBorder="1" applyAlignment="1">
      <alignment horizontal="center" vertical="center"/>
    </xf>
    <xf numFmtId="2" fontId="21" fillId="0" borderId="44" xfId="3" applyNumberFormat="1" applyFont="1" applyBorder="1" applyAlignment="1">
      <alignment horizontal="center" vertical="center"/>
    </xf>
    <xf numFmtId="2" fontId="21" fillId="0" borderId="0" xfId="3" applyNumberFormat="1" applyFont="1" applyBorder="1" applyAlignment="1">
      <alignment horizontal="center" vertical="center"/>
    </xf>
    <xf numFmtId="0" fontId="17" fillId="0" borderId="45" xfId="4" applyFont="1" applyBorder="1" applyAlignment="1">
      <alignment horizontal="center"/>
    </xf>
    <xf numFmtId="2" fontId="22" fillId="6" borderId="46" xfId="3" applyNumberFormat="1" applyFont="1" applyFill="1" applyBorder="1" applyAlignment="1" applyProtection="1">
      <alignment horizontal="center"/>
      <protection locked="0"/>
    </xf>
    <xf numFmtId="166" fontId="17" fillId="0" borderId="47" xfId="4" applyNumberFormat="1" applyFont="1" applyBorder="1" applyAlignment="1" applyProtection="1">
      <alignment horizontal="center"/>
    </xf>
    <xf numFmtId="2" fontId="22" fillId="6" borderId="47" xfId="3" applyNumberFormat="1" applyFont="1" applyFill="1" applyBorder="1" applyAlignment="1" applyProtection="1">
      <alignment horizontal="center"/>
      <protection locked="0"/>
    </xf>
    <xf numFmtId="170" fontId="17" fillId="0" borderId="48" xfId="4" applyNumberFormat="1" applyFont="1" applyBorder="1" applyAlignment="1" applyProtection="1">
      <alignment horizontal="center"/>
    </xf>
    <xf numFmtId="10" fontId="17" fillId="0" borderId="46" xfId="4" applyNumberFormat="1" applyFont="1" applyBorder="1" applyAlignment="1" applyProtection="1">
      <alignment horizontal="center"/>
    </xf>
    <xf numFmtId="170" fontId="17" fillId="0" borderId="46" xfId="4" applyNumberFormat="1" applyFont="1" applyBorder="1" applyAlignment="1" applyProtection="1">
      <alignment horizontal="center"/>
    </xf>
    <xf numFmtId="170" fontId="17" fillId="0" borderId="0" xfId="4" applyNumberFormat="1" applyFont="1" applyBorder="1" applyAlignment="1" applyProtection="1">
      <alignment horizontal="center"/>
    </xf>
    <xf numFmtId="0" fontId="17" fillId="0" borderId="49" xfId="4" applyFont="1" applyBorder="1" applyAlignment="1">
      <alignment horizontal="center"/>
    </xf>
    <xf numFmtId="2" fontId="22" fillId="6" borderId="50" xfId="3" applyNumberFormat="1" applyFont="1" applyFill="1" applyBorder="1" applyAlignment="1" applyProtection="1">
      <alignment horizontal="center"/>
      <protection locked="0"/>
    </xf>
    <xf numFmtId="2" fontId="22" fillId="6" borderId="51" xfId="3" applyNumberFormat="1" applyFont="1" applyFill="1" applyBorder="1" applyAlignment="1" applyProtection="1">
      <alignment horizontal="center"/>
      <protection locked="0"/>
    </xf>
    <xf numFmtId="170" fontId="17" fillId="0" borderId="52" xfId="4" applyNumberFormat="1" applyFont="1" applyBorder="1" applyAlignment="1" applyProtection="1">
      <alignment horizontal="center"/>
    </xf>
    <xf numFmtId="10" fontId="17" fillId="0" borderId="50" xfId="4" applyNumberFormat="1" applyFont="1" applyBorder="1" applyAlignment="1" applyProtection="1">
      <alignment horizontal="center"/>
    </xf>
    <xf numFmtId="170" fontId="17" fillId="0" borderId="50" xfId="4" applyNumberFormat="1" applyFont="1" applyBorder="1" applyAlignment="1" applyProtection="1">
      <alignment horizontal="center"/>
    </xf>
    <xf numFmtId="0" fontId="17" fillId="0" borderId="53" xfId="4" applyFont="1" applyBorder="1" applyAlignment="1">
      <alignment horizontal="center"/>
    </xf>
    <xf numFmtId="2" fontId="22" fillId="6" borderId="54" xfId="3" applyNumberFormat="1" applyFont="1" applyFill="1" applyBorder="1" applyAlignment="1" applyProtection="1">
      <alignment horizontal="center"/>
      <protection locked="0"/>
    </xf>
    <xf numFmtId="2" fontId="22" fillId="6" borderId="55" xfId="3" applyNumberFormat="1" applyFont="1" applyFill="1" applyBorder="1" applyAlignment="1" applyProtection="1">
      <alignment horizontal="center"/>
      <protection locked="0"/>
    </xf>
    <xf numFmtId="170" fontId="17" fillId="0" borderId="56" xfId="4" applyNumberFormat="1" applyFont="1" applyBorder="1" applyAlignment="1" applyProtection="1">
      <alignment horizontal="center"/>
    </xf>
    <xf numFmtId="10" fontId="17" fillId="0" borderId="54" xfId="4" applyNumberFormat="1" applyFont="1" applyBorder="1" applyAlignment="1" applyProtection="1">
      <alignment horizontal="center"/>
    </xf>
    <xf numFmtId="170" fontId="17" fillId="0" borderId="54" xfId="4" applyNumberFormat="1" applyFont="1" applyBorder="1" applyAlignment="1" applyProtection="1">
      <alignment horizontal="center"/>
    </xf>
    <xf numFmtId="0" fontId="17" fillId="0" borderId="45" xfId="3" applyFont="1" applyBorder="1" applyAlignment="1" applyProtection="1">
      <alignment horizontal="right"/>
    </xf>
    <xf numFmtId="170" fontId="21" fillId="2" borderId="46" xfId="3" applyNumberFormat="1" applyFont="1" applyFill="1" applyBorder="1" applyAlignment="1" applyProtection="1">
      <alignment horizontal="center"/>
    </xf>
    <xf numFmtId="10" fontId="21" fillId="2" borderId="57" xfId="3" applyNumberFormat="1" applyFont="1" applyFill="1" applyBorder="1" applyAlignment="1" applyProtection="1">
      <alignment horizontal="center"/>
    </xf>
    <xf numFmtId="166" fontId="21" fillId="2" borderId="7" xfId="3" applyNumberFormat="1" applyFont="1" applyFill="1" applyBorder="1" applyAlignment="1" applyProtection="1">
      <alignment horizontal="center"/>
    </xf>
    <xf numFmtId="166" fontId="21" fillId="2" borderId="0" xfId="3" applyNumberFormat="1" applyFont="1" applyFill="1" applyBorder="1" applyAlignment="1" applyProtection="1">
      <alignment horizontal="center"/>
    </xf>
    <xf numFmtId="0" fontId="17" fillId="0" borderId="0" xfId="3" applyFont="1" applyFill="1" applyBorder="1"/>
    <xf numFmtId="2" fontId="17" fillId="0" borderId="58" xfId="4" applyNumberFormat="1" applyFont="1" applyBorder="1" applyProtection="1"/>
    <xf numFmtId="170" fontId="17" fillId="7" borderId="58" xfId="4" applyNumberFormat="1" applyFont="1" applyFill="1" applyBorder="1" applyProtection="1"/>
    <xf numFmtId="0" fontId="17" fillId="0" borderId="49" xfId="3" applyFont="1" applyBorder="1" applyAlignment="1" applyProtection="1">
      <alignment horizontal="right"/>
    </xf>
    <xf numFmtId="10" fontId="17" fillId="8" borderId="50" xfId="3" applyNumberFormat="1" applyFont="1" applyFill="1" applyBorder="1" applyAlignment="1" applyProtection="1">
      <alignment horizontal="center"/>
    </xf>
    <xf numFmtId="10" fontId="17" fillId="0" borderId="0" xfId="3" applyNumberFormat="1" applyFont="1" applyFill="1" applyBorder="1" applyAlignment="1" applyProtection="1">
      <alignment horizontal="center"/>
    </xf>
    <xf numFmtId="0" fontId="17" fillId="0" borderId="53" xfId="3" applyFont="1" applyBorder="1" applyAlignment="1" applyProtection="1">
      <alignment horizontal="right"/>
    </xf>
    <xf numFmtId="0" fontId="17" fillId="2" borderId="54" xfId="3" applyFont="1" applyFill="1" applyBorder="1" applyAlignment="1" applyProtection="1">
      <alignment horizontal="center"/>
    </xf>
    <xf numFmtId="0" fontId="17" fillId="0" borderId="0" xfId="3" applyFont="1" applyFill="1" applyBorder="1" applyAlignment="1" applyProtection="1">
      <alignment horizontal="center"/>
    </xf>
    <xf numFmtId="2" fontId="17" fillId="0" borderId="59" xfId="4" applyNumberFormat="1" applyFont="1" applyBorder="1" applyProtection="1"/>
    <xf numFmtId="2" fontId="17" fillId="7" borderId="58" xfId="4" applyNumberFormat="1" applyFont="1" applyFill="1" applyBorder="1" applyProtection="1"/>
    <xf numFmtId="2" fontId="17" fillId="0" borderId="60" xfId="4" applyNumberFormat="1" applyFont="1" applyBorder="1" applyProtection="1"/>
    <xf numFmtId="0" fontId="20" fillId="0" borderId="0" xfId="3" applyFont="1" applyAlignment="1">
      <alignment vertical="center"/>
    </xf>
    <xf numFmtId="0" fontId="17" fillId="0" borderId="0" xfId="3" quotePrefix="1" applyFont="1" applyAlignment="1">
      <alignment horizontal="left" vertical="center"/>
    </xf>
    <xf numFmtId="0" fontId="26" fillId="0" borderId="0" xfId="5" applyFont="1" applyFill="1" applyAlignment="1">
      <alignment horizontal="right"/>
    </xf>
    <xf numFmtId="0" fontId="27" fillId="5" borderId="0" xfId="5" applyFont="1" applyFill="1" applyAlignment="1" applyProtection="1">
      <alignment horizontal="left" wrapText="1"/>
      <protection locked="0"/>
    </xf>
    <xf numFmtId="0" fontId="7" fillId="0" borderId="0" xfId="5" applyFont="1" applyFill="1"/>
    <xf numFmtId="0" fontId="6" fillId="0" borderId="0" xfId="5" applyFill="1"/>
    <xf numFmtId="0" fontId="28" fillId="0" borderId="0" xfId="5" applyFont="1" applyFill="1" applyAlignment="1">
      <alignment horizontal="right"/>
    </xf>
    <xf numFmtId="0" fontId="29" fillId="5" borderId="0" xfId="5" applyFont="1" applyFill="1" applyAlignment="1" applyProtection="1">
      <protection locked="0"/>
    </xf>
    <xf numFmtId="177" fontId="27" fillId="5" borderId="0" xfId="5" applyNumberFormat="1" applyFont="1" applyFill="1" applyAlignment="1" applyProtection="1">
      <alignment horizontal="center"/>
      <protection locked="0"/>
    </xf>
    <xf numFmtId="169" fontId="21" fillId="6" borderId="0" xfId="3" applyNumberFormat="1" applyFont="1" applyFill="1" applyAlignment="1" applyProtection="1">
      <alignment horizontal="center" vertical="center"/>
      <protection locked="0"/>
    </xf>
    <xf numFmtId="178" fontId="21" fillId="6" borderId="0" xfId="3" applyNumberFormat="1" applyFont="1" applyFill="1" applyAlignment="1" applyProtection="1">
      <alignment horizontal="center" vertical="center"/>
      <protection locked="0"/>
    </xf>
    <xf numFmtId="0" fontId="17" fillId="0" borderId="0" xfId="3" applyFont="1" applyAlignment="1">
      <alignment horizontal="center" vertical="center"/>
    </xf>
    <xf numFmtId="2" fontId="17" fillId="0" borderId="0" xfId="3" applyNumberFormat="1" applyFont="1" applyAlignment="1">
      <alignment horizontal="center"/>
    </xf>
    <xf numFmtId="0" fontId="17" fillId="0" borderId="0" xfId="3" applyFont="1" applyAlignment="1">
      <alignment horizontal="center"/>
    </xf>
    <xf numFmtId="0" fontId="28" fillId="0" borderId="61" xfId="4" applyFont="1" applyFill="1" applyBorder="1" applyAlignment="1">
      <alignment horizontal="right"/>
    </xf>
    <xf numFmtId="0" fontId="27" fillId="5" borderId="62" xfId="4" applyFont="1" applyFill="1" applyBorder="1" applyAlignment="1" applyProtection="1">
      <alignment horizontal="center"/>
      <protection locked="0"/>
    </xf>
    <xf numFmtId="0" fontId="28" fillId="0" borderId="0" xfId="4" applyFont="1" applyFill="1"/>
    <xf numFmtId="0" fontId="26" fillId="0" borderId="63" xfId="4" applyFont="1" applyFill="1" applyBorder="1" applyAlignment="1">
      <alignment horizontal="center"/>
    </xf>
    <xf numFmtId="0" fontId="26" fillId="0" borderId="41" xfId="4" applyFont="1" applyFill="1" applyBorder="1" applyAlignment="1">
      <alignment horizontal="center"/>
    </xf>
    <xf numFmtId="0" fontId="26" fillId="0" borderId="64" xfId="4" applyFont="1" applyFill="1" applyBorder="1" applyAlignment="1">
      <alignment horizontal="center"/>
    </xf>
    <xf numFmtId="0" fontId="26" fillId="0" borderId="65" xfId="4" applyFont="1" applyFill="1" applyBorder="1" applyAlignment="1">
      <alignment horizontal="center"/>
    </xf>
    <xf numFmtId="0" fontId="30" fillId="0" borderId="66" xfId="4" applyFont="1" applyFill="1" applyBorder="1" applyAlignment="1">
      <alignment horizontal="center"/>
    </xf>
    <xf numFmtId="0" fontId="31" fillId="0" borderId="0" xfId="4" applyFont="1" applyFill="1" applyAlignment="1">
      <alignment vertical="center" wrapText="1"/>
    </xf>
    <xf numFmtId="0" fontId="26" fillId="0" borderId="0" xfId="4" applyFont="1" applyFill="1" applyAlignment="1">
      <alignment vertical="center" wrapText="1"/>
    </xf>
    <xf numFmtId="0" fontId="32" fillId="0" borderId="0" xfId="4" applyFont="1" applyFill="1"/>
    <xf numFmtId="0" fontId="30" fillId="0" borderId="67" xfId="4" applyFont="1" applyFill="1" applyBorder="1" applyAlignment="1">
      <alignment horizontal="center"/>
    </xf>
    <xf numFmtId="0" fontId="28" fillId="0" borderId="68" xfId="4" applyFont="1" applyFill="1" applyBorder="1" applyAlignment="1">
      <alignment horizontal="right"/>
    </xf>
    <xf numFmtId="0" fontId="27" fillId="5" borderId="69" xfId="4" applyFont="1" applyFill="1" applyBorder="1" applyAlignment="1" applyProtection="1">
      <alignment horizontal="center"/>
      <protection locked="0"/>
    </xf>
    <xf numFmtId="0" fontId="26" fillId="0" borderId="35" xfId="4" applyFont="1" applyFill="1" applyBorder="1" applyAlignment="1">
      <alignment horizontal="center"/>
    </xf>
    <xf numFmtId="0" fontId="26" fillId="0" borderId="70" xfId="4" applyFont="1" applyFill="1" applyBorder="1" applyAlignment="1">
      <alignment horizontal="center"/>
    </xf>
    <xf numFmtId="0" fontId="30" fillId="0" borderId="71" xfId="4" applyFont="1" applyFill="1" applyBorder="1" applyAlignment="1">
      <alignment horizontal="center"/>
    </xf>
    <xf numFmtId="0" fontId="26" fillId="0" borderId="72" xfId="4" applyFont="1" applyFill="1" applyBorder="1" applyAlignment="1">
      <alignment horizontal="center"/>
    </xf>
    <xf numFmtId="0" fontId="26" fillId="0" borderId="73" xfId="4" applyFont="1" applyFill="1" applyBorder="1" applyAlignment="1">
      <alignment horizontal="center"/>
    </xf>
    <xf numFmtId="0" fontId="30" fillId="0" borderId="74" xfId="4" applyFont="1" applyFill="1" applyBorder="1" applyAlignment="1">
      <alignment horizontal="center"/>
    </xf>
    <xf numFmtId="0" fontId="28" fillId="0" borderId="75" xfId="4" applyFont="1" applyFill="1" applyBorder="1" applyAlignment="1">
      <alignment horizontal="center"/>
    </xf>
    <xf numFmtId="2" fontId="27" fillId="5" borderId="76" xfId="4" applyNumberFormat="1" applyFont="1" applyFill="1" applyBorder="1" applyAlignment="1" applyProtection="1">
      <alignment horizontal="center"/>
      <protection locked="0"/>
    </xf>
    <xf numFmtId="164" fontId="28" fillId="0" borderId="71" xfId="4" applyNumberFormat="1" applyFont="1" applyFill="1" applyBorder="1" applyAlignment="1">
      <alignment horizontal="center"/>
    </xf>
    <xf numFmtId="164" fontId="28" fillId="0" borderId="77" xfId="4" applyNumberFormat="1" applyFont="1" applyFill="1" applyBorder="1" applyAlignment="1">
      <alignment horizontal="center"/>
    </xf>
    <xf numFmtId="0" fontId="27" fillId="5" borderId="4" xfId="4" applyFont="1" applyFill="1" applyBorder="1" applyAlignment="1" applyProtection="1">
      <alignment horizontal="center"/>
      <protection locked="0"/>
    </xf>
    <xf numFmtId="0" fontId="28" fillId="0" borderId="0" xfId="4" applyFont="1" applyFill="1" applyBorder="1" applyAlignment="1">
      <alignment horizontal="center"/>
    </xf>
    <xf numFmtId="0" fontId="27" fillId="5" borderId="42" xfId="4" applyFont="1" applyFill="1" applyBorder="1" applyAlignment="1" applyProtection="1">
      <alignment horizontal="center"/>
      <protection locked="0"/>
    </xf>
    <xf numFmtId="164" fontId="28" fillId="0" borderId="78" xfId="4" applyNumberFormat="1" applyFont="1" applyFill="1" applyBorder="1" applyAlignment="1">
      <alignment horizontal="center"/>
    </xf>
    <xf numFmtId="164" fontId="28" fillId="0" borderId="79" xfId="4" applyNumberFormat="1" applyFont="1" applyFill="1" applyBorder="1" applyAlignment="1">
      <alignment horizontal="center"/>
    </xf>
    <xf numFmtId="2" fontId="27" fillId="5" borderId="42" xfId="4" applyNumberFormat="1" applyFont="1" applyFill="1" applyBorder="1" applyAlignment="1" applyProtection="1">
      <alignment horizontal="center"/>
      <protection locked="0"/>
    </xf>
    <xf numFmtId="0" fontId="27" fillId="5" borderId="6" xfId="4" applyFont="1" applyFill="1" applyBorder="1" applyAlignment="1" applyProtection="1">
      <alignment horizontal="center"/>
      <protection locked="0"/>
    </xf>
    <xf numFmtId="0" fontId="7" fillId="0" borderId="0" xfId="4" applyFont="1" applyFill="1"/>
    <xf numFmtId="0" fontId="24" fillId="0" borderId="0" xfId="4" applyFill="1"/>
    <xf numFmtId="0" fontId="28" fillId="0" borderId="36" xfId="4" applyFont="1" applyFill="1" applyBorder="1" applyAlignment="1">
      <alignment horizontal="center"/>
    </xf>
    <xf numFmtId="0" fontId="27" fillId="5" borderId="80" xfId="4" applyFont="1" applyFill="1" applyBorder="1" applyAlignment="1" applyProtection="1">
      <alignment horizontal="center"/>
      <protection locked="0"/>
    </xf>
    <xf numFmtId="164" fontId="28" fillId="0" borderId="81" xfId="4" applyNumberFormat="1" applyFont="1" applyFill="1" applyBorder="1" applyAlignment="1">
      <alignment horizontal="center"/>
    </xf>
    <xf numFmtId="164" fontId="28" fillId="0" borderId="82" xfId="4" applyNumberFormat="1" applyFont="1" applyFill="1" applyBorder="1" applyAlignment="1">
      <alignment horizontal="center"/>
    </xf>
    <xf numFmtId="0" fontId="24" fillId="0" borderId="81" xfId="4" applyFill="1" applyBorder="1"/>
    <xf numFmtId="0" fontId="24" fillId="0" borderId="82" xfId="4" applyFill="1" applyBorder="1"/>
    <xf numFmtId="0" fontId="27" fillId="5" borderId="10" xfId="4" applyFont="1" applyFill="1" applyBorder="1" applyAlignment="1" applyProtection="1">
      <alignment horizontal="center"/>
      <protection locked="0"/>
    </xf>
    <xf numFmtId="0" fontId="28" fillId="0" borderId="0" xfId="4" applyFont="1" applyFill="1" applyBorder="1" applyAlignment="1">
      <alignment horizontal="right"/>
    </xf>
    <xf numFmtId="164" fontId="26" fillId="9" borderId="83" xfId="4" applyNumberFormat="1" applyFont="1" applyFill="1" applyBorder="1" applyAlignment="1">
      <alignment horizontal="center"/>
    </xf>
    <xf numFmtId="164" fontId="26" fillId="9" borderId="84" xfId="4" applyNumberFormat="1" applyFont="1" applyFill="1" applyBorder="1" applyAlignment="1">
      <alignment horizontal="center"/>
    </xf>
    <xf numFmtId="164" fontId="26" fillId="9" borderId="85" xfId="4" applyNumberFormat="1" applyFont="1" applyFill="1" applyBorder="1" applyAlignment="1">
      <alignment horizontal="center"/>
    </xf>
    <xf numFmtId="164" fontId="26" fillId="9" borderId="86" xfId="4" applyNumberFormat="1" applyFont="1" applyFill="1" applyBorder="1" applyAlignment="1">
      <alignment horizontal="center"/>
    </xf>
    <xf numFmtId="164" fontId="26" fillId="9" borderId="87" xfId="4" applyNumberFormat="1" applyFont="1" applyFill="1" applyBorder="1" applyAlignment="1">
      <alignment horizontal="center"/>
    </xf>
    <xf numFmtId="164" fontId="26" fillId="9" borderId="88" xfId="4" applyNumberFormat="1" applyFont="1" applyFill="1" applyBorder="1" applyAlignment="1">
      <alignment horizontal="center"/>
    </xf>
    <xf numFmtId="0" fontId="28" fillId="0" borderId="89" xfId="4" applyFont="1" applyFill="1" applyBorder="1" applyAlignment="1">
      <alignment horizontal="right"/>
    </xf>
    <xf numFmtId="0" fontId="27" fillId="5" borderId="15" xfId="4" applyFont="1" applyFill="1" applyBorder="1" applyAlignment="1" applyProtection="1">
      <alignment horizontal="center"/>
      <protection locked="0"/>
    </xf>
    <xf numFmtId="0" fontId="27" fillId="0" borderId="0" xfId="4" applyFont="1" applyFill="1" applyBorder="1" applyAlignment="1" applyProtection="1">
      <alignment horizontal="center"/>
      <protection locked="0"/>
    </xf>
    <xf numFmtId="0" fontId="7" fillId="0" borderId="0" xfId="4" applyFont="1" applyFill="1" applyAlignment="1">
      <alignment horizontal="center"/>
    </xf>
    <xf numFmtId="0" fontId="28" fillId="0" borderId="37" xfId="4" applyFont="1" applyFill="1" applyBorder="1" applyAlignment="1">
      <alignment horizontal="right"/>
    </xf>
    <xf numFmtId="2" fontId="28" fillId="10" borderId="18" xfId="4" applyNumberFormat="1" applyFont="1" applyFill="1" applyBorder="1" applyAlignment="1">
      <alignment horizontal="center"/>
    </xf>
    <xf numFmtId="2" fontId="28" fillId="0" borderId="0" xfId="4" applyNumberFormat="1" applyFont="1" applyFill="1" applyBorder="1" applyAlignment="1">
      <alignment horizontal="center"/>
    </xf>
    <xf numFmtId="0" fontId="28" fillId="0" borderId="0" xfId="4" applyFont="1" applyFill="1" applyAlignment="1">
      <alignment horizontal="center"/>
    </xf>
    <xf numFmtId="2" fontId="28" fillId="9" borderId="18" xfId="4" applyNumberFormat="1" applyFont="1" applyFill="1" applyBorder="1" applyAlignment="1">
      <alignment horizontal="center"/>
    </xf>
    <xf numFmtId="0" fontId="28" fillId="0" borderId="69" xfId="4" applyFont="1" applyFill="1" applyBorder="1" applyAlignment="1">
      <alignment horizontal="center"/>
    </xf>
    <xf numFmtId="166" fontId="28" fillId="9" borderId="18" xfId="4" applyNumberFormat="1" applyFont="1" applyFill="1" applyBorder="1" applyAlignment="1">
      <alignment horizontal="center"/>
    </xf>
    <xf numFmtId="166" fontId="28" fillId="0" borderId="0" xfId="4" applyNumberFormat="1" applyFont="1" applyFill="1" applyBorder="1" applyAlignment="1">
      <alignment horizontal="center"/>
    </xf>
    <xf numFmtId="2" fontId="28" fillId="0" borderId="0" xfId="4" applyNumberFormat="1" applyFont="1" applyFill="1" applyAlignment="1">
      <alignment horizontal="center"/>
    </xf>
    <xf numFmtId="0" fontId="34" fillId="0" borderId="61" xfId="4" applyFont="1" applyFill="1" applyBorder="1" applyAlignment="1">
      <alignment horizontal="left" vertical="center" wrapText="1"/>
    </xf>
    <xf numFmtId="0" fontId="34" fillId="0" borderId="62" xfId="4" applyFont="1" applyFill="1" applyBorder="1" applyAlignment="1">
      <alignment horizontal="left" vertical="center" wrapText="1"/>
    </xf>
    <xf numFmtId="0" fontId="28" fillId="0" borderId="90" xfId="4" applyFont="1" applyFill="1" applyBorder="1" applyAlignment="1">
      <alignment horizontal="right"/>
    </xf>
    <xf numFmtId="1" fontId="27" fillId="5" borderId="18" xfId="4" applyNumberFormat="1" applyFont="1" applyFill="1" applyBorder="1" applyAlignment="1" applyProtection="1">
      <alignment horizontal="center"/>
      <protection locked="0"/>
    </xf>
    <xf numFmtId="1" fontId="27" fillId="0" borderId="0" xfId="4" applyNumberFormat="1" applyFont="1" applyFill="1" applyBorder="1" applyAlignment="1" applyProtection="1">
      <alignment horizontal="center"/>
      <protection locked="0"/>
    </xf>
    <xf numFmtId="166" fontId="28" fillId="0" borderId="0" xfId="4" applyNumberFormat="1" applyFont="1" applyFill="1" applyAlignment="1">
      <alignment horizontal="center"/>
    </xf>
    <xf numFmtId="166" fontId="28" fillId="0" borderId="19" xfId="4" applyNumberFormat="1" applyFont="1" applyFill="1" applyBorder="1" applyAlignment="1">
      <alignment horizontal="center"/>
    </xf>
    <xf numFmtId="0" fontId="34" fillId="0" borderId="91" xfId="4" applyFont="1" applyFill="1" applyBorder="1" applyAlignment="1">
      <alignment horizontal="left" vertical="center" wrapText="1"/>
    </xf>
    <xf numFmtId="0" fontId="34" fillId="0" borderId="88" xfId="4" applyFont="1" applyFill="1" applyBorder="1" applyAlignment="1">
      <alignment horizontal="left" vertical="center" wrapText="1"/>
    </xf>
    <xf numFmtId="164" fontId="26" fillId="10" borderId="29" xfId="4" applyNumberFormat="1" applyFont="1" applyFill="1" applyBorder="1" applyAlignment="1">
      <alignment horizontal="center"/>
    </xf>
    <xf numFmtId="166" fontId="28" fillId="0" borderId="0" xfId="4" applyNumberFormat="1" applyFont="1" applyFill="1"/>
    <xf numFmtId="10" fontId="28" fillId="9" borderId="18" xfId="4" applyNumberFormat="1" applyFont="1" applyFill="1" applyBorder="1" applyAlignment="1">
      <alignment horizontal="center"/>
    </xf>
    <xf numFmtId="1" fontId="28" fillId="0" borderId="0" xfId="4" applyNumberFormat="1" applyFont="1" applyFill="1" applyAlignment="1">
      <alignment horizontal="center"/>
    </xf>
    <xf numFmtId="0" fontId="28" fillId="0" borderId="91" xfId="4" applyFont="1" applyFill="1" applyBorder="1" applyAlignment="1">
      <alignment horizontal="right"/>
    </xf>
    <xf numFmtId="0" fontId="28" fillId="10" borderId="32" xfId="4" applyFont="1" applyFill="1" applyBorder="1" applyAlignment="1">
      <alignment horizontal="center"/>
    </xf>
    <xf numFmtId="164" fontId="26" fillId="0" borderId="0" xfId="4" applyNumberFormat="1" applyFont="1" applyFill="1" applyBorder="1" applyAlignment="1">
      <alignment horizontal="center"/>
    </xf>
    <xf numFmtId="10" fontId="28" fillId="0" borderId="0" xfId="4" applyNumberFormat="1" applyFont="1" applyFill="1" applyBorder="1" applyAlignment="1">
      <alignment horizontal="center"/>
    </xf>
    <xf numFmtId="164" fontId="28" fillId="0" borderId="0" xfId="4" applyNumberFormat="1" applyFont="1" applyFill="1" applyAlignment="1">
      <alignment horizontal="center"/>
    </xf>
    <xf numFmtId="0" fontId="35" fillId="0" borderId="0" xfId="4" applyFont="1" applyFill="1"/>
    <xf numFmtId="0" fontId="26" fillId="0" borderId="0" xfId="4" applyFont="1" applyFill="1" applyAlignment="1">
      <alignment horizontal="left"/>
    </xf>
    <xf numFmtId="0" fontId="28" fillId="0" borderId="0" xfId="4" applyFont="1" applyFill="1" applyAlignment="1">
      <alignment horizontal="right"/>
    </xf>
    <xf numFmtId="0" fontId="28" fillId="0" borderId="0" xfId="4" applyFont="1" applyFill="1" applyAlignment="1">
      <alignment horizontal="left"/>
    </xf>
    <xf numFmtId="178" fontId="27" fillId="5" borderId="0" xfId="4" applyNumberFormat="1" applyFont="1" applyFill="1" applyAlignment="1" applyProtection="1">
      <alignment horizontal="center"/>
      <protection locked="0"/>
    </xf>
    <xf numFmtId="0" fontId="27" fillId="5" borderId="0" xfId="4" applyFont="1" applyFill="1" applyBorder="1" applyAlignment="1" applyProtection="1">
      <alignment horizontal="center"/>
      <protection locked="0"/>
    </xf>
    <xf numFmtId="166" fontId="26" fillId="0" borderId="0" xfId="4" applyNumberFormat="1" applyFont="1" applyFill="1" applyAlignment="1" applyProtection="1">
      <alignment horizontal="center"/>
      <protection locked="0"/>
    </xf>
    <xf numFmtId="164" fontId="27" fillId="0" borderId="0" xfId="4" applyNumberFormat="1" applyFont="1" applyFill="1" applyAlignment="1">
      <alignment horizontal="center"/>
    </xf>
    <xf numFmtId="2" fontId="26" fillId="0" borderId="29" xfId="4" applyNumberFormat="1" applyFont="1" applyFill="1" applyBorder="1" applyAlignment="1">
      <alignment horizontal="center"/>
    </xf>
    <xf numFmtId="0" fontId="26" fillId="0" borderId="29" xfId="4" applyFont="1" applyFill="1" applyBorder="1" applyAlignment="1">
      <alignment horizontal="center"/>
    </xf>
    <xf numFmtId="0" fontId="26" fillId="0" borderId="61" xfId="4" applyFont="1" applyFill="1" applyBorder="1" applyAlignment="1">
      <alignment horizontal="center"/>
    </xf>
    <xf numFmtId="0" fontId="26" fillId="0" borderId="43" xfId="4" applyFont="1" applyFill="1" applyBorder="1" applyAlignment="1">
      <alignment horizontal="center"/>
    </xf>
    <xf numFmtId="0" fontId="30" fillId="0" borderId="0" xfId="4" applyFont="1" applyFill="1" applyBorder="1" applyAlignment="1">
      <alignment horizontal="center"/>
    </xf>
    <xf numFmtId="0" fontId="31" fillId="0" borderId="0" xfId="4" applyFont="1" applyFill="1" applyBorder="1" applyAlignment="1">
      <alignment vertical="center" wrapText="1"/>
    </xf>
    <xf numFmtId="0" fontId="26" fillId="0" borderId="61" xfId="4" applyFont="1" applyFill="1" applyBorder="1" applyAlignment="1">
      <alignment vertical="center"/>
    </xf>
    <xf numFmtId="2" fontId="27" fillId="5" borderId="43" xfId="4" applyNumberFormat="1" applyFont="1" applyFill="1" applyBorder="1" applyAlignment="1" applyProtection="1">
      <alignment horizontal="center" vertical="center"/>
      <protection locked="0"/>
    </xf>
    <xf numFmtId="2" fontId="27" fillId="5" borderId="35" xfId="4" applyNumberFormat="1" applyFont="1" applyFill="1" applyBorder="1" applyAlignment="1" applyProtection="1">
      <alignment horizontal="center"/>
      <protection locked="0"/>
    </xf>
    <xf numFmtId="164" fontId="27" fillId="5" borderId="92" xfId="4" applyNumberFormat="1" applyFont="1" applyFill="1" applyBorder="1" applyAlignment="1" applyProtection="1">
      <alignment horizontal="center"/>
      <protection locked="0"/>
    </xf>
    <xf numFmtId="166" fontId="28" fillId="0" borderId="92" xfId="4" applyNumberFormat="1" applyFont="1" applyFill="1" applyBorder="1" applyAlignment="1">
      <alignment horizontal="center"/>
    </xf>
    <xf numFmtId="166" fontId="28" fillId="0" borderId="43" xfId="4" applyNumberFormat="1" applyFont="1" applyFill="1" applyBorder="1" applyAlignment="1">
      <alignment horizontal="center"/>
    </xf>
    <xf numFmtId="179" fontId="28" fillId="0" borderId="44" xfId="4" applyNumberFormat="1" applyFont="1" applyFill="1" applyBorder="1" applyAlignment="1">
      <alignment horizontal="center" vertical="center"/>
    </xf>
    <xf numFmtId="165" fontId="27" fillId="5" borderId="93" xfId="4" applyNumberFormat="1" applyFont="1" applyFill="1" applyBorder="1" applyAlignment="1" applyProtection="1">
      <alignment horizontal="center"/>
      <protection locked="0"/>
    </xf>
    <xf numFmtId="0" fontId="26" fillId="0" borderId="68" xfId="4" applyFont="1" applyFill="1" applyBorder="1" applyAlignment="1">
      <alignment vertical="center"/>
    </xf>
    <xf numFmtId="2" fontId="27" fillId="5" borderId="94" xfId="4" applyNumberFormat="1" applyFont="1" applyFill="1" applyBorder="1" applyAlignment="1" applyProtection="1">
      <alignment horizontal="center" vertical="center"/>
      <protection locked="0"/>
    </xf>
    <xf numFmtId="2" fontId="27" fillId="5" borderId="0" xfId="4" applyNumberFormat="1" applyFont="1" applyFill="1" applyBorder="1" applyAlignment="1" applyProtection="1">
      <alignment horizontal="center"/>
      <protection locked="0"/>
    </xf>
    <xf numFmtId="164" fontId="27" fillId="5" borderId="42" xfId="4" applyNumberFormat="1" applyFont="1" applyFill="1" applyBorder="1" applyAlignment="1" applyProtection="1">
      <alignment horizontal="center"/>
      <protection locked="0"/>
    </xf>
    <xf numFmtId="166" fontId="28" fillId="0" borderId="42" xfId="4" applyNumberFormat="1" applyFont="1" applyFill="1" applyBorder="1" applyAlignment="1">
      <alignment horizontal="center"/>
    </xf>
    <xf numFmtId="166" fontId="28" fillId="0" borderId="94" xfId="4" applyNumberFormat="1" applyFont="1" applyFill="1" applyBorder="1" applyAlignment="1">
      <alignment horizontal="center"/>
    </xf>
    <xf numFmtId="179" fontId="28" fillId="0" borderId="95" xfId="4" applyNumberFormat="1" applyFont="1" applyFill="1" applyBorder="1" applyAlignment="1">
      <alignment horizontal="center" vertical="center"/>
    </xf>
    <xf numFmtId="165" fontId="27" fillId="5" borderId="94" xfId="4" applyNumberFormat="1" applyFont="1" applyFill="1" applyBorder="1" applyAlignment="1" applyProtection="1">
      <alignment horizontal="center"/>
      <protection locked="0"/>
    </xf>
    <xf numFmtId="2" fontId="27" fillId="5" borderId="96" xfId="4" applyNumberFormat="1" applyFont="1" applyFill="1" applyBorder="1" applyAlignment="1" applyProtection="1">
      <alignment vertical="center"/>
      <protection locked="0"/>
    </xf>
    <xf numFmtId="2" fontId="27" fillId="5" borderId="33" xfId="4" applyNumberFormat="1" applyFont="1" applyFill="1" applyBorder="1" applyAlignment="1" applyProtection="1">
      <alignment horizontal="center"/>
      <protection locked="0"/>
    </xf>
    <xf numFmtId="164" fontId="27" fillId="5" borderId="97" xfId="4" applyNumberFormat="1" applyFont="1" applyFill="1" applyBorder="1" applyAlignment="1" applyProtection="1">
      <alignment horizontal="center"/>
      <protection locked="0"/>
    </xf>
    <xf numFmtId="166" fontId="28" fillId="0" borderId="97" xfId="4" applyNumberFormat="1" applyFont="1" applyFill="1" applyBorder="1" applyAlignment="1">
      <alignment horizontal="center"/>
    </xf>
    <xf numFmtId="166" fontId="28" fillId="0" borderId="96" xfId="4" applyNumberFormat="1" applyFont="1" applyFill="1" applyBorder="1" applyAlignment="1">
      <alignment horizontal="center"/>
    </xf>
    <xf numFmtId="179" fontId="28" fillId="0" borderId="57" xfId="4" applyNumberFormat="1" applyFont="1" applyFill="1" applyBorder="1" applyAlignment="1">
      <alignment horizontal="center" vertical="center"/>
    </xf>
    <xf numFmtId="165" fontId="27" fillId="5" borderId="96" xfId="4" applyNumberFormat="1" applyFont="1" applyFill="1" applyBorder="1" applyAlignment="1" applyProtection="1">
      <alignment horizontal="center"/>
      <protection locked="0"/>
    </xf>
    <xf numFmtId="0" fontId="24" fillId="0" borderId="0" xfId="4" applyFill="1" applyBorder="1"/>
    <xf numFmtId="0" fontId="7" fillId="0" borderId="0" xfId="4" applyFont="1" applyFill="1" applyBorder="1"/>
    <xf numFmtId="0" fontId="29" fillId="0" borderId="0" xfId="4" applyFont="1" applyFill="1" applyBorder="1" applyAlignment="1">
      <alignment horizontal="center"/>
    </xf>
    <xf numFmtId="0" fontId="26" fillId="0" borderId="0" xfId="4" applyFont="1" applyFill="1" applyBorder="1" applyAlignment="1">
      <alignment horizontal="center" vertical="center"/>
    </xf>
    <xf numFmtId="2" fontId="27" fillId="0" borderId="0" xfId="4" applyNumberFormat="1" applyFont="1" applyFill="1" applyBorder="1" applyAlignment="1" applyProtection="1">
      <alignment horizontal="center" vertical="center"/>
      <protection locked="0"/>
    </xf>
    <xf numFmtId="0" fontId="28" fillId="0" borderId="98" xfId="4" applyFont="1" applyFill="1" applyBorder="1" applyAlignment="1">
      <alignment horizontal="right"/>
    </xf>
    <xf numFmtId="2" fontId="27" fillId="10" borderId="16" xfId="4" applyNumberFormat="1" applyFont="1" applyFill="1" applyBorder="1" applyAlignment="1">
      <alignment horizontal="center"/>
    </xf>
    <xf numFmtId="179" fontId="27" fillId="10" borderId="99" xfId="4" applyNumberFormat="1" applyFont="1" applyFill="1" applyBorder="1" applyAlignment="1">
      <alignment horizontal="center"/>
    </xf>
    <xf numFmtId="2" fontId="27" fillId="10" borderId="100" xfId="4" applyNumberFormat="1" applyFont="1" applyFill="1" applyBorder="1" applyAlignment="1">
      <alignment horizontal="center"/>
    </xf>
    <xf numFmtId="2" fontId="29" fillId="0" borderId="33" xfId="4" applyNumberFormat="1" applyFont="1" applyFill="1" applyBorder="1" applyAlignment="1">
      <alignment horizontal="center"/>
    </xf>
    <xf numFmtId="0" fontId="28" fillId="0" borderId="101" xfId="4" applyFont="1" applyFill="1" applyBorder="1" applyAlignment="1">
      <alignment horizontal="right"/>
    </xf>
    <xf numFmtId="10" fontId="27" fillId="9" borderId="17" xfId="4" applyNumberFormat="1" applyFont="1" applyFill="1" applyBorder="1" applyAlignment="1">
      <alignment horizontal="center"/>
    </xf>
    <xf numFmtId="10" fontId="27" fillId="9" borderId="102" xfId="4" applyNumberFormat="1" applyFont="1" applyFill="1" applyBorder="1" applyAlignment="1">
      <alignment horizontal="center"/>
    </xf>
    <xf numFmtId="10" fontId="27" fillId="9" borderId="103" xfId="4" applyNumberFormat="1" applyFont="1" applyFill="1" applyBorder="1" applyAlignment="1">
      <alignment horizontal="center"/>
    </xf>
    <xf numFmtId="0" fontId="34" fillId="0" borderId="61" xfId="4" applyFont="1" applyFill="1" applyBorder="1" applyAlignment="1">
      <alignment horizontal="center" vertical="center" wrapText="1"/>
    </xf>
    <xf numFmtId="0" fontId="34" fillId="0" borderId="35" xfId="4" applyFont="1" applyFill="1" applyBorder="1" applyAlignment="1">
      <alignment horizontal="center" vertical="center" wrapText="1"/>
    </xf>
    <xf numFmtId="0" fontId="28" fillId="0" borderId="104" xfId="4" applyFont="1" applyFill="1" applyBorder="1" applyAlignment="1">
      <alignment horizontal="right"/>
    </xf>
    <xf numFmtId="0" fontId="27" fillId="10" borderId="105" xfId="4" applyFont="1" applyFill="1" applyBorder="1" applyAlignment="1">
      <alignment horizontal="center"/>
    </xf>
    <xf numFmtId="0" fontId="27" fillId="10" borderId="106" xfId="4" applyFont="1" applyFill="1" applyBorder="1" applyAlignment="1">
      <alignment horizontal="center"/>
    </xf>
    <xf numFmtId="0" fontId="27" fillId="10" borderId="107" xfId="4" applyFont="1" applyFill="1" applyBorder="1" applyAlignment="1">
      <alignment horizontal="center"/>
    </xf>
    <xf numFmtId="0" fontId="34" fillId="0" borderId="91" xfId="4" applyFont="1" applyFill="1" applyBorder="1" applyAlignment="1">
      <alignment horizontal="center" vertical="center" wrapText="1"/>
    </xf>
    <xf numFmtId="0" fontId="34" fillId="0" borderId="33" xfId="4" applyFont="1" applyFill="1" applyBorder="1" applyAlignment="1">
      <alignment horizontal="center" vertical="center" wrapText="1"/>
    </xf>
    <xf numFmtId="179" fontId="28" fillId="0" borderId="0" xfId="4" applyNumberFormat="1" applyFont="1" applyFill="1" applyBorder="1" applyAlignment="1">
      <alignment horizontal="center" vertical="center"/>
    </xf>
    <xf numFmtId="0" fontId="26" fillId="0" borderId="0" xfId="4" applyFont="1" applyFill="1" applyAlignment="1">
      <alignment horizontal="right"/>
    </xf>
    <xf numFmtId="0" fontId="26" fillId="0" borderId="0" xfId="4" applyFont="1" applyFill="1" applyAlignment="1">
      <alignment horizontal="center"/>
    </xf>
    <xf numFmtId="0" fontId="26" fillId="0" borderId="0" xfId="4" applyFont="1" applyFill="1" applyAlignment="1">
      <alignment horizontal="center"/>
    </xf>
    <xf numFmtId="180" fontId="27" fillId="0" borderId="0" xfId="4" applyNumberFormat="1" applyFont="1" applyFill="1" applyAlignment="1">
      <alignment horizontal="center"/>
    </xf>
    <xf numFmtId="173" fontId="27" fillId="0" borderId="0" xfId="4" applyNumberFormat="1" applyFont="1" applyFill="1" applyAlignment="1">
      <alignment horizontal="center"/>
    </xf>
    <xf numFmtId="0" fontId="19" fillId="0" borderId="108" xfId="3" applyFont="1" applyFill="1" applyBorder="1" applyAlignment="1">
      <alignment horizontal="left" vertical="center" wrapText="1"/>
    </xf>
    <xf numFmtId="0" fontId="17" fillId="0" borderId="108" xfId="3" applyFont="1" applyBorder="1" applyAlignment="1">
      <alignment vertical="center"/>
    </xf>
    <xf numFmtId="0" fontId="21" fillId="0" borderId="41" xfId="3" applyFont="1" applyBorder="1" applyAlignment="1">
      <alignment horizontal="center" vertical="center"/>
    </xf>
    <xf numFmtId="0" fontId="21" fillId="0" borderId="41" xfId="3" applyFont="1" applyBorder="1" applyAlignment="1">
      <alignment horizontal="center" vertical="center"/>
    </xf>
    <xf numFmtId="0" fontId="17" fillId="0" borderId="41" xfId="3" applyFont="1" applyBorder="1" applyAlignment="1">
      <alignment horizontal="center" vertical="center"/>
    </xf>
    <xf numFmtId="0" fontId="21" fillId="0" borderId="0" xfId="3" applyFont="1" applyBorder="1" applyAlignment="1">
      <alignment horizontal="right" vertical="center"/>
    </xf>
    <xf numFmtId="0" fontId="17" fillId="0" borderId="9" xfId="3" quotePrefix="1" applyFont="1" applyBorder="1" applyAlignment="1" applyProtection="1">
      <alignment vertical="center"/>
      <protection locked="0"/>
    </xf>
    <xf numFmtId="0" fontId="17" fillId="0" borderId="9" xfId="3" quotePrefix="1" applyFont="1" applyBorder="1" applyAlignment="1">
      <alignment vertical="center"/>
    </xf>
    <xf numFmtId="0" fontId="17" fillId="0" borderId="0" xfId="3" applyFont="1" applyBorder="1" applyAlignment="1">
      <alignment vertical="center"/>
    </xf>
    <xf numFmtId="0" fontId="17" fillId="0" borderId="9" xfId="3" applyFont="1" applyBorder="1" applyAlignment="1">
      <alignment vertical="center"/>
    </xf>
    <xf numFmtId="0" fontId="21" fillId="0" borderId="52" xfId="3" applyFont="1" applyBorder="1" applyAlignment="1" applyProtection="1">
      <alignment vertical="center"/>
      <protection locked="0"/>
    </xf>
    <xf numFmtId="0" fontId="21" fillId="0" borderId="52" xfId="3" applyFont="1" applyBorder="1" applyAlignment="1">
      <alignment vertical="center"/>
    </xf>
    <xf numFmtId="0" fontId="17" fillId="0" borderId="52" xfId="3" applyFont="1" applyBorder="1" applyAlignment="1">
      <alignment vertical="center"/>
    </xf>
    <xf numFmtId="0" fontId="17" fillId="0" borderId="0" xfId="3" quotePrefix="1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2" fontId="17" fillId="0" borderId="0" xfId="3" applyNumberFormat="1" applyFont="1" applyBorder="1" applyAlignment="1">
      <alignment horizontal="center" vertical="center"/>
    </xf>
  </cellXfs>
  <cellStyles count="7">
    <cellStyle name="Normal" xfId="0" builtinId="0"/>
    <cellStyle name="Normal 2" xfId="2"/>
    <cellStyle name="Normal 2 2" xfId="3"/>
    <cellStyle name="Normal 3" xfId="4"/>
    <cellStyle name="Normal 3 2" xfId="5"/>
    <cellStyle name="Percent" xfId="1" builtinId="5"/>
    <cellStyle name="Percent 2" xfId="6"/>
  </cellStyles>
  <dxfs count="25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2" workbookViewId="0">
      <selection activeCell="C14" sqref="C14:G14"/>
    </sheetView>
  </sheetViews>
  <sheetFormatPr defaultColWidth="9.140625" defaultRowHeight="16.5" x14ac:dyDescent="0.3"/>
  <cols>
    <col min="1" max="1" width="13.140625" style="69" customWidth="1"/>
    <col min="2" max="2" width="17.85546875" style="115" customWidth="1"/>
    <col min="3" max="3" width="18.85546875" style="69" customWidth="1"/>
    <col min="4" max="4" width="19.7109375" style="67" customWidth="1"/>
    <col min="5" max="5" width="18.42578125" style="69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123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5"/>
      <c r="F2" s="60"/>
      <c r="G2" s="65"/>
      <c r="H2" s="65"/>
      <c r="I2" s="60"/>
      <c r="J2" s="65"/>
      <c r="K2" s="63"/>
      <c r="L2" s="65"/>
      <c r="M2" s="63"/>
      <c r="N2" s="65"/>
      <c r="O2" s="63"/>
    </row>
    <row r="3" spans="1:15" ht="15" x14ac:dyDescent="0.3">
      <c r="A3" s="59"/>
      <c r="B3" s="60"/>
      <c r="C3" s="59"/>
      <c r="D3" s="61"/>
      <c r="E3" s="65"/>
      <c r="F3" s="60"/>
      <c r="G3" s="65"/>
      <c r="H3" s="65"/>
      <c r="I3" s="60"/>
      <c r="J3" s="65"/>
      <c r="K3" s="63"/>
      <c r="L3" s="65"/>
      <c r="M3" s="63"/>
      <c r="N3" s="65"/>
      <c r="O3" s="63"/>
    </row>
    <row r="4" spans="1:15" ht="15" x14ac:dyDescent="0.3">
      <c r="A4" s="59"/>
      <c r="B4" s="60"/>
      <c r="C4" s="59"/>
      <c r="D4" s="61"/>
      <c r="E4" s="65"/>
      <c r="F4" s="60"/>
      <c r="G4" s="65"/>
      <c r="H4" s="65"/>
      <c r="I4" s="60"/>
      <c r="J4" s="65"/>
      <c r="K4" s="63"/>
      <c r="L4" s="65"/>
      <c r="M4" s="63"/>
      <c r="N4" s="65"/>
      <c r="O4" s="63"/>
    </row>
    <row r="5" spans="1:15" ht="15" x14ac:dyDescent="0.3">
      <c r="A5" s="59"/>
      <c r="B5" s="60"/>
      <c r="C5" s="59"/>
      <c r="D5" s="61"/>
      <c r="E5" s="65"/>
      <c r="F5" s="60"/>
      <c r="G5" s="65"/>
      <c r="H5" s="65"/>
      <c r="I5" s="60"/>
      <c r="J5" s="65"/>
      <c r="K5" s="63"/>
      <c r="L5" s="65"/>
      <c r="M5" s="63"/>
      <c r="N5" s="65"/>
      <c r="O5" s="63"/>
    </row>
    <row r="6" spans="1:15" ht="15" x14ac:dyDescent="0.3">
      <c r="A6" s="59"/>
      <c r="B6" s="60"/>
      <c r="C6" s="59"/>
      <c r="D6" s="61"/>
      <c r="E6" s="65"/>
      <c r="F6" s="60"/>
      <c r="G6" s="65"/>
      <c r="H6" s="65"/>
      <c r="I6" s="60"/>
      <c r="J6" s="65"/>
      <c r="K6" s="63"/>
      <c r="L6" s="65"/>
      <c r="M6" s="63"/>
      <c r="N6" s="65"/>
      <c r="O6" s="63"/>
    </row>
    <row r="7" spans="1:15" ht="15" x14ac:dyDescent="0.3">
      <c r="A7" s="59"/>
      <c r="B7" s="60"/>
      <c r="C7" s="59"/>
      <c r="D7" s="61"/>
      <c r="E7" s="65"/>
      <c r="F7" s="60"/>
      <c r="G7" s="65"/>
      <c r="H7" s="65"/>
      <c r="I7" s="60"/>
      <c r="J7" s="65"/>
      <c r="K7" s="63"/>
      <c r="L7" s="65"/>
      <c r="M7" s="63"/>
      <c r="N7" s="65"/>
      <c r="O7" s="63"/>
    </row>
    <row r="8" spans="1:15" ht="19.5" customHeight="1" x14ac:dyDescent="0.3">
      <c r="A8" s="126" t="s">
        <v>62</v>
      </c>
      <c r="B8" s="126"/>
      <c r="C8" s="126"/>
      <c r="D8" s="126"/>
      <c r="E8" s="126"/>
      <c r="F8" s="126"/>
      <c r="G8" s="126"/>
      <c r="H8" s="65"/>
      <c r="I8" s="60"/>
      <c r="J8" s="65"/>
      <c r="K8" s="63"/>
      <c r="L8" s="65"/>
      <c r="M8" s="63"/>
      <c r="N8" s="65"/>
      <c r="O8" s="63"/>
    </row>
    <row r="9" spans="1:15" ht="19.5" customHeight="1" x14ac:dyDescent="0.3">
      <c r="A9" s="66"/>
      <c r="B9" s="66"/>
      <c r="C9" s="66"/>
      <c r="D9" s="66"/>
      <c r="E9" s="66"/>
      <c r="F9" s="66"/>
      <c r="G9" s="66"/>
      <c r="H9" s="65"/>
      <c r="I9" s="60"/>
      <c r="J9" s="65"/>
      <c r="K9" s="63"/>
      <c r="L9" s="65"/>
      <c r="M9" s="63"/>
      <c r="N9" s="65"/>
      <c r="O9" s="63"/>
    </row>
    <row r="10" spans="1:15" ht="16.5" customHeight="1" x14ac:dyDescent="0.3">
      <c r="A10" s="127" t="s">
        <v>63</v>
      </c>
      <c r="B10" s="127"/>
      <c r="C10" s="127"/>
      <c r="D10" s="127"/>
      <c r="E10" s="127"/>
      <c r="F10" s="127"/>
      <c r="G10" s="127"/>
      <c r="H10" s="65"/>
      <c r="I10" s="60"/>
      <c r="J10" s="65"/>
      <c r="K10" s="63"/>
      <c r="L10" s="65"/>
      <c r="M10" s="63"/>
      <c r="N10" s="65"/>
      <c r="O10" s="63"/>
    </row>
    <row r="11" spans="1:15" ht="15" customHeight="1" x14ac:dyDescent="0.3">
      <c r="A11" s="124" t="s">
        <v>64</v>
      </c>
      <c r="B11" s="124"/>
      <c r="C11" s="59" t="s">
        <v>88</v>
      </c>
      <c r="E11" s="65"/>
      <c r="F11" s="60"/>
      <c r="G11" s="65"/>
      <c r="H11" s="65"/>
      <c r="I11" s="60"/>
      <c r="J11" s="65"/>
      <c r="K11" s="63"/>
      <c r="L11" s="65"/>
      <c r="M11" s="63"/>
      <c r="N11" s="65"/>
      <c r="O11" s="63"/>
    </row>
    <row r="12" spans="1:15" ht="15" customHeight="1" x14ac:dyDescent="0.3">
      <c r="A12" s="124" t="s">
        <v>65</v>
      </c>
      <c r="B12" s="124"/>
      <c r="C12" s="59" t="s">
        <v>84</v>
      </c>
      <c r="E12" s="65"/>
      <c r="F12" s="60"/>
      <c r="G12" s="65"/>
      <c r="H12" s="65"/>
      <c r="I12" s="60"/>
      <c r="J12" s="65"/>
      <c r="K12" s="63"/>
      <c r="L12" s="65"/>
      <c r="M12" s="63"/>
      <c r="N12" s="65"/>
      <c r="O12" s="63"/>
    </row>
    <row r="13" spans="1:15" ht="15" customHeight="1" x14ac:dyDescent="0.3">
      <c r="A13" s="124" t="s">
        <v>66</v>
      </c>
      <c r="B13" s="124"/>
      <c r="C13" s="59" t="s">
        <v>87</v>
      </c>
      <c r="E13" s="65"/>
      <c r="F13" s="60"/>
      <c r="G13" s="65"/>
      <c r="H13" s="65"/>
      <c r="I13" s="60"/>
      <c r="J13" s="65"/>
      <c r="K13" s="63"/>
      <c r="L13" s="65"/>
      <c r="M13" s="63"/>
      <c r="N13" s="65"/>
      <c r="O13" s="63"/>
    </row>
    <row r="14" spans="1:15" ht="15" customHeight="1" x14ac:dyDescent="0.3">
      <c r="A14" s="124" t="s">
        <v>0</v>
      </c>
      <c r="B14" s="124"/>
      <c r="C14" s="125" t="s">
        <v>86</v>
      </c>
      <c r="D14" s="125"/>
      <c r="E14" s="125"/>
      <c r="F14" s="125"/>
      <c r="G14" s="125"/>
      <c r="H14" s="65"/>
      <c r="I14" s="60"/>
      <c r="J14" s="65"/>
      <c r="K14" s="63"/>
      <c r="L14" s="65"/>
      <c r="M14" s="63"/>
      <c r="N14" s="65"/>
      <c r="O14" s="63"/>
    </row>
    <row r="15" spans="1:15" ht="15" customHeight="1" x14ac:dyDescent="0.3">
      <c r="A15" s="124" t="s">
        <v>67</v>
      </c>
      <c r="B15" s="124"/>
      <c r="C15" s="68">
        <v>42828</v>
      </c>
      <c r="D15" s="59"/>
      <c r="E15" s="65"/>
      <c r="F15" s="60"/>
      <c r="G15" s="65"/>
      <c r="H15" s="65"/>
      <c r="I15" s="60"/>
      <c r="J15" s="65"/>
      <c r="K15" s="63"/>
      <c r="L15" s="65"/>
      <c r="M15" s="63"/>
      <c r="N15" s="65"/>
      <c r="O15" s="63"/>
    </row>
    <row r="16" spans="1:15" ht="15" customHeight="1" x14ac:dyDescent="0.3">
      <c r="A16" s="124" t="s">
        <v>68</v>
      </c>
      <c r="B16" s="124"/>
      <c r="C16" s="68">
        <v>42846</v>
      </c>
      <c r="D16" s="59"/>
      <c r="E16" s="65"/>
      <c r="F16" s="60"/>
      <c r="G16" s="65"/>
      <c r="H16" s="65"/>
      <c r="I16" s="60"/>
      <c r="J16" s="65"/>
      <c r="K16" s="63"/>
      <c r="L16" s="65"/>
      <c r="M16" s="63"/>
      <c r="N16" s="65"/>
      <c r="O16" s="63"/>
    </row>
    <row r="17" spans="1:15" x14ac:dyDescent="0.3">
      <c r="B17" s="59"/>
      <c r="D17" s="59"/>
      <c r="E17" s="65"/>
      <c r="F17" s="60"/>
      <c r="G17" s="65"/>
      <c r="H17" s="65"/>
      <c r="I17" s="60"/>
      <c r="J17" s="65"/>
      <c r="K17" s="63"/>
      <c r="L17" s="65"/>
      <c r="M17" s="63"/>
      <c r="N17" s="65"/>
      <c r="O17" s="63"/>
    </row>
    <row r="18" spans="1:15" ht="15" customHeight="1" x14ac:dyDescent="0.3">
      <c r="A18" s="128" t="s">
        <v>69</v>
      </c>
      <c r="B18" s="128"/>
      <c r="C18" s="70" t="s">
        <v>70</v>
      </c>
      <c r="D18" s="59"/>
      <c r="E18" s="65"/>
      <c r="F18" s="60"/>
      <c r="G18" s="65"/>
      <c r="H18" s="65"/>
      <c r="I18" s="60"/>
      <c r="J18" s="65"/>
      <c r="K18" s="63"/>
      <c r="L18" s="65"/>
      <c r="M18" s="63"/>
      <c r="N18" s="65"/>
      <c r="O18" s="63"/>
    </row>
    <row r="19" spans="1:15" ht="15.75" customHeight="1" thickBot="1" x14ac:dyDescent="0.35">
      <c r="A19" s="64"/>
      <c r="B19" s="59"/>
      <c r="D19" s="59"/>
      <c r="E19" s="65"/>
      <c r="F19" s="60"/>
      <c r="G19" s="65"/>
      <c r="H19" s="65"/>
      <c r="I19" s="60"/>
      <c r="J19" s="65"/>
      <c r="K19" s="63"/>
      <c r="L19" s="65"/>
      <c r="M19" s="63"/>
      <c r="N19" s="65"/>
      <c r="O19" s="63"/>
    </row>
    <row r="20" spans="1:15" ht="15.75" customHeight="1" thickBot="1" x14ac:dyDescent="0.35">
      <c r="A20" s="71" t="s">
        <v>71</v>
      </c>
      <c r="B20" s="72" t="s">
        <v>72</v>
      </c>
      <c r="C20" s="73" t="s">
        <v>73</v>
      </c>
      <c r="D20" s="71" t="s">
        <v>74</v>
      </c>
      <c r="E20" s="74" t="s">
        <v>75</v>
      </c>
      <c r="G20" s="65"/>
      <c r="H20" s="75"/>
      <c r="I20" s="60"/>
      <c r="J20" s="65"/>
      <c r="K20" s="63"/>
      <c r="L20" s="75"/>
      <c r="M20" s="63"/>
      <c r="N20" s="75"/>
      <c r="O20" s="63"/>
    </row>
    <row r="21" spans="1:15" ht="15" x14ac:dyDescent="0.3">
      <c r="A21" s="76">
        <v>1</v>
      </c>
      <c r="B21" s="77">
        <v>26178.73</v>
      </c>
      <c r="C21" s="78">
        <v>24213.01</v>
      </c>
      <c r="D21" s="79">
        <f t="shared" ref="D21:D30" si="0">B21-C21</f>
        <v>1965.7200000000012</v>
      </c>
      <c r="E21" s="80">
        <f t="shared" ref="E21:E30" si="1">(D21-$D$43)/$D$43</f>
        <v>-2.0538242567411377E-2</v>
      </c>
      <c r="G21" s="65"/>
      <c r="H21" s="75"/>
      <c r="I21" s="60"/>
      <c r="J21" s="65"/>
      <c r="K21" s="63"/>
      <c r="L21" s="75"/>
      <c r="M21" s="63"/>
      <c r="N21" s="75"/>
      <c r="O21" s="63"/>
    </row>
    <row r="22" spans="1:15" ht="15" x14ac:dyDescent="0.3">
      <c r="A22" s="81">
        <v>2</v>
      </c>
      <c r="B22" s="82">
        <v>25734.720000000001</v>
      </c>
      <c r="C22" s="83">
        <v>23725.41</v>
      </c>
      <c r="D22" s="84">
        <f t="shared" si="0"/>
        <v>2009.3100000000013</v>
      </c>
      <c r="E22" s="80">
        <f t="shared" si="1"/>
        <v>1.1814011287847523E-3</v>
      </c>
      <c r="G22" s="65"/>
      <c r="H22" s="75"/>
      <c r="I22" s="60"/>
      <c r="J22" s="65"/>
      <c r="K22" s="63"/>
      <c r="L22" s="75"/>
      <c r="M22" s="63"/>
      <c r="N22" s="75"/>
      <c r="O22" s="63"/>
    </row>
    <row r="23" spans="1:15" ht="15" x14ac:dyDescent="0.3">
      <c r="A23" s="81">
        <v>3</v>
      </c>
      <c r="B23" s="82">
        <v>25926.32</v>
      </c>
      <c r="C23" s="83">
        <v>23903.89</v>
      </c>
      <c r="D23" s="84">
        <f t="shared" si="0"/>
        <v>2022.4300000000003</v>
      </c>
      <c r="E23" s="80">
        <f t="shared" si="1"/>
        <v>7.7187199013029938E-3</v>
      </c>
      <c r="G23" s="65"/>
      <c r="H23" s="75"/>
      <c r="I23" s="60"/>
      <c r="J23" s="65"/>
      <c r="K23" s="63"/>
      <c r="L23" s="75"/>
      <c r="M23" s="63"/>
      <c r="N23" s="75"/>
      <c r="O23" s="63"/>
    </row>
    <row r="24" spans="1:15" ht="15" x14ac:dyDescent="0.3">
      <c r="A24" s="81">
        <v>4</v>
      </c>
      <c r="B24" s="82">
        <v>25149.93</v>
      </c>
      <c r="C24" s="83">
        <v>23144.33</v>
      </c>
      <c r="D24" s="84">
        <f t="shared" si="0"/>
        <v>2005.5999999999985</v>
      </c>
      <c r="E24" s="80">
        <f t="shared" si="1"/>
        <v>-6.6718520094563138E-4</v>
      </c>
      <c r="G24" s="65"/>
      <c r="H24" s="75"/>
      <c r="I24" s="60"/>
      <c r="J24" s="65"/>
      <c r="K24" s="63"/>
      <c r="L24" s="75"/>
      <c r="M24" s="63"/>
      <c r="N24" s="75"/>
      <c r="O24" s="63"/>
    </row>
    <row r="25" spans="1:15" ht="15" x14ac:dyDescent="0.3">
      <c r="A25" s="81">
        <v>5</v>
      </c>
      <c r="B25" s="82">
        <v>27417.07</v>
      </c>
      <c r="C25" s="83">
        <v>25396.18</v>
      </c>
      <c r="D25" s="84">
        <f t="shared" si="0"/>
        <v>2020.8899999999994</v>
      </c>
      <c r="E25" s="80">
        <f t="shared" si="1"/>
        <v>6.9513821795282541E-3</v>
      </c>
      <c r="G25" s="65"/>
      <c r="H25" s="75"/>
      <c r="I25" s="60"/>
      <c r="J25" s="65"/>
      <c r="K25" s="63"/>
      <c r="L25" s="75"/>
      <c r="M25" s="63"/>
      <c r="N25" s="75"/>
      <c r="O25" s="63"/>
    </row>
    <row r="26" spans="1:15" ht="15" x14ac:dyDescent="0.3">
      <c r="A26" s="81">
        <v>6</v>
      </c>
      <c r="B26" s="82">
        <v>25819.57</v>
      </c>
      <c r="C26" s="83">
        <v>23768.080000000002</v>
      </c>
      <c r="D26" s="84">
        <f t="shared" si="0"/>
        <v>2051.489999999998</v>
      </c>
      <c r="E26" s="80">
        <f t="shared" si="1"/>
        <v>2.2198482365432537E-2</v>
      </c>
      <c r="G26" s="65"/>
      <c r="H26" s="75"/>
      <c r="I26" s="60"/>
      <c r="J26" s="65"/>
      <c r="K26" s="63"/>
      <c r="L26" s="75"/>
      <c r="M26" s="63"/>
      <c r="N26" s="75"/>
      <c r="O26" s="63"/>
    </row>
    <row r="27" spans="1:15" ht="15" x14ac:dyDescent="0.3">
      <c r="A27" s="81">
        <v>7</v>
      </c>
      <c r="B27" s="82">
        <v>24880.3</v>
      </c>
      <c r="C27" s="83">
        <v>22878.09</v>
      </c>
      <c r="D27" s="84">
        <f t="shared" si="0"/>
        <v>2002.2099999999991</v>
      </c>
      <c r="E27" s="80">
        <f t="shared" si="1"/>
        <v>-2.3563247313446219E-3</v>
      </c>
      <c r="G27" s="65"/>
      <c r="H27" s="75"/>
      <c r="I27" s="60"/>
      <c r="J27" s="65"/>
      <c r="K27" s="63"/>
      <c r="L27" s="75"/>
      <c r="M27" s="63"/>
      <c r="N27" s="75"/>
      <c r="O27" s="63"/>
    </row>
    <row r="28" spans="1:15" ht="15" x14ac:dyDescent="0.3">
      <c r="A28" s="81">
        <v>8</v>
      </c>
      <c r="B28" s="82">
        <v>26814.92</v>
      </c>
      <c r="C28" s="83">
        <v>24804.68</v>
      </c>
      <c r="D28" s="84">
        <f t="shared" si="0"/>
        <v>2010.239999999998</v>
      </c>
      <c r="E28" s="80">
        <f t="shared" si="1"/>
        <v>1.6447933893350996E-3</v>
      </c>
      <c r="G28" s="65"/>
      <c r="H28" s="75"/>
      <c r="I28" s="60"/>
      <c r="J28" s="65"/>
      <c r="K28" s="63"/>
      <c r="L28" s="75"/>
      <c r="M28" s="63"/>
      <c r="N28" s="75"/>
      <c r="O28" s="63"/>
    </row>
    <row r="29" spans="1:15" ht="15" x14ac:dyDescent="0.3">
      <c r="A29" s="81">
        <v>9</v>
      </c>
      <c r="B29" s="82">
        <v>25408.85</v>
      </c>
      <c r="C29" s="83">
        <v>23419.23</v>
      </c>
      <c r="D29" s="84">
        <f t="shared" si="0"/>
        <v>1989.619999999999</v>
      </c>
      <c r="E29" s="80">
        <f t="shared" si="1"/>
        <v>-8.6295597424735845E-3</v>
      </c>
      <c r="G29" s="65"/>
      <c r="H29" s="75"/>
      <c r="I29" s="60"/>
      <c r="J29" s="65"/>
      <c r="K29" s="63"/>
      <c r="L29" s="75"/>
      <c r="M29" s="63"/>
      <c r="N29" s="75"/>
      <c r="O29" s="63"/>
    </row>
    <row r="30" spans="1:15" ht="15" x14ac:dyDescent="0.3">
      <c r="A30" s="81">
        <v>10</v>
      </c>
      <c r="B30" s="85">
        <v>25777.87</v>
      </c>
      <c r="C30" s="83">
        <v>23785.99</v>
      </c>
      <c r="D30" s="84">
        <f t="shared" si="0"/>
        <v>1991.8799999999974</v>
      </c>
      <c r="E30" s="80">
        <f t="shared" si="1"/>
        <v>-7.5034667222081955E-3</v>
      </c>
      <c r="G30" s="65"/>
      <c r="H30" s="75"/>
      <c r="I30" s="60"/>
      <c r="J30" s="65"/>
      <c r="K30" s="63"/>
      <c r="L30" s="75"/>
      <c r="M30" s="63"/>
      <c r="N30" s="75"/>
      <c r="O30" s="63"/>
    </row>
    <row r="31" spans="1:15" ht="15" x14ac:dyDescent="0.3">
      <c r="A31" s="81">
        <v>11</v>
      </c>
      <c r="B31" s="85"/>
      <c r="C31" s="83"/>
      <c r="D31" s="84"/>
      <c r="E31" s="80"/>
      <c r="G31" s="86"/>
      <c r="H31" s="86"/>
      <c r="I31" s="86"/>
      <c r="J31" s="86"/>
      <c r="K31" s="63"/>
      <c r="L31" s="86"/>
      <c r="M31" s="63"/>
      <c r="N31" s="86"/>
      <c r="O31" s="63"/>
    </row>
    <row r="32" spans="1:15" ht="15" x14ac:dyDescent="0.3">
      <c r="A32" s="81">
        <v>12</v>
      </c>
      <c r="B32" s="85"/>
      <c r="C32" s="83"/>
      <c r="D32" s="84"/>
      <c r="E32" s="80"/>
      <c r="G32" s="86"/>
      <c r="H32" s="86"/>
      <c r="I32" s="86"/>
      <c r="J32" s="86"/>
      <c r="K32" s="63"/>
      <c r="L32" s="86"/>
      <c r="M32" s="86"/>
      <c r="N32" s="86"/>
      <c r="O32" s="86"/>
    </row>
    <row r="33" spans="1:15" ht="15" x14ac:dyDescent="0.3">
      <c r="A33" s="81">
        <v>13</v>
      </c>
      <c r="B33" s="85"/>
      <c r="C33" s="83"/>
      <c r="D33" s="84"/>
      <c r="E33" s="80"/>
      <c r="G33" s="87"/>
      <c r="H33" s="87"/>
      <c r="I33" s="87"/>
      <c r="J33" s="87"/>
      <c r="K33" s="88"/>
      <c r="L33" s="87"/>
      <c r="M33" s="87"/>
      <c r="N33" s="89"/>
      <c r="O33" s="87"/>
    </row>
    <row r="34" spans="1:15" ht="15" x14ac:dyDescent="0.3">
      <c r="A34" s="81">
        <v>14</v>
      </c>
      <c r="B34" s="85"/>
      <c r="C34" s="83"/>
      <c r="D34" s="84"/>
      <c r="E34" s="80"/>
      <c r="G34" s="90"/>
      <c r="H34" s="91"/>
      <c r="I34" s="91"/>
      <c r="J34" s="90"/>
      <c r="K34" s="92"/>
      <c r="L34" s="93"/>
      <c r="M34" s="91"/>
      <c r="N34" s="93"/>
      <c r="O34" s="91"/>
    </row>
    <row r="35" spans="1:15" ht="15" x14ac:dyDescent="0.3">
      <c r="A35" s="81">
        <v>15</v>
      </c>
      <c r="B35" s="85"/>
      <c r="C35" s="83"/>
      <c r="D35" s="84"/>
      <c r="E35" s="80"/>
      <c r="G35" s="90"/>
      <c r="J35" s="90"/>
      <c r="K35" s="92"/>
      <c r="L35" s="93"/>
      <c r="N35" s="93"/>
    </row>
    <row r="36" spans="1:15" ht="15" x14ac:dyDescent="0.3">
      <c r="A36" s="81">
        <v>16</v>
      </c>
      <c r="B36" s="85"/>
      <c r="C36" s="83"/>
      <c r="D36" s="84"/>
      <c r="E36" s="80"/>
      <c r="G36" s="94"/>
      <c r="H36" s="94"/>
    </row>
    <row r="37" spans="1:15" ht="15" x14ac:dyDescent="0.3">
      <c r="A37" s="81">
        <v>17</v>
      </c>
      <c r="B37" s="85"/>
      <c r="C37" s="83"/>
      <c r="D37" s="84"/>
      <c r="E37" s="80"/>
    </row>
    <row r="38" spans="1:15" ht="15" x14ac:dyDescent="0.3">
      <c r="A38" s="81">
        <v>18</v>
      </c>
      <c r="B38" s="85"/>
      <c r="C38" s="83"/>
      <c r="D38" s="84"/>
      <c r="E38" s="80"/>
    </row>
    <row r="39" spans="1:15" ht="15" x14ac:dyDescent="0.3">
      <c r="A39" s="81">
        <v>19</v>
      </c>
      <c r="B39" s="85"/>
      <c r="C39" s="83"/>
      <c r="D39" s="84"/>
      <c r="E39" s="80"/>
    </row>
    <row r="40" spans="1:15" ht="14.25" customHeight="1" thickBot="1" x14ac:dyDescent="0.35">
      <c r="A40" s="95">
        <v>20</v>
      </c>
      <c r="B40" s="96"/>
      <c r="C40" s="97"/>
      <c r="D40" s="98"/>
      <c r="E40" s="99"/>
    </row>
    <row r="41" spans="1:15" ht="14.25" customHeight="1" thickBot="1" x14ac:dyDescent="0.35">
      <c r="B41" s="59"/>
      <c r="D41" s="63"/>
      <c r="G41" s="65"/>
    </row>
    <row r="42" spans="1:15" x14ac:dyDescent="0.3">
      <c r="A42" s="100" t="s">
        <v>76</v>
      </c>
      <c r="B42" s="101">
        <f>SUM(B21:B40)</f>
        <v>259108.28</v>
      </c>
      <c r="C42" s="102">
        <f>SUM(C21:C40)</f>
        <v>239038.89</v>
      </c>
      <c r="D42" s="103">
        <f>SUM(D21:D40)</f>
        <v>20069.389999999992</v>
      </c>
    </row>
    <row r="43" spans="1:15" ht="15.75" customHeight="1" thickBot="1" x14ac:dyDescent="0.35">
      <c r="A43" s="104" t="s">
        <v>77</v>
      </c>
      <c r="B43" s="105">
        <f>AVERAGE(B21:B40)</f>
        <v>25910.828000000001</v>
      </c>
      <c r="C43" s="106">
        <f>AVERAGE(C21:C40)</f>
        <v>23903.889000000003</v>
      </c>
      <c r="D43" s="107">
        <f>AVERAGE(D21:D40)</f>
        <v>2006.9389999999992</v>
      </c>
    </row>
    <row r="44" spans="1:15" x14ac:dyDescent="0.3">
      <c r="A44" s="59"/>
      <c r="B44" s="108"/>
      <c r="C44" s="108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09" t="s">
        <v>77</v>
      </c>
      <c r="C46" s="110" t="s">
        <v>78</v>
      </c>
    </row>
    <row r="47" spans="1:15" ht="15.75" customHeight="1" thickBot="1" x14ac:dyDescent="0.35">
      <c r="B47" s="129">
        <f>D43</f>
        <v>2006.9389999999992</v>
      </c>
      <c r="C47" s="111">
        <f>-(IF(D43&gt;300, 7.5%, 10%))</f>
        <v>-7.4999999999999997E-2</v>
      </c>
      <c r="D47" s="112">
        <f>IF(D43&lt;300, D43*0.9, D43*0.925)</f>
        <v>1856.4185749999992</v>
      </c>
    </row>
    <row r="48" spans="1:15" ht="15.75" customHeight="1" thickBot="1" x14ac:dyDescent="0.35">
      <c r="B48" s="130"/>
      <c r="C48" s="113">
        <f>+(IF(D43&gt;300, 7.5%, 10%))</f>
        <v>7.4999999999999997E-2</v>
      </c>
      <c r="D48" s="112">
        <f>IF(D43&lt;300, D43*1.1, D43*1.075)</f>
        <v>2157.4594249999991</v>
      </c>
    </row>
    <row r="49" spans="1:7" ht="14.25" customHeight="1" thickBot="1" x14ac:dyDescent="0.35">
      <c r="A49" s="114"/>
      <c r="D49" s="116"/>
    </row>
    <row r="50" spans="1:7" ht="15" customHeight="1" x14ac:dyDescent="0.3">
      <c r="B50" s="131" t="s">
        <v>79</v>
      </c>
      <c r="C50" s="131"/>
      <c r="D50" s="59"/>
      <c r="E50" s="117" t="s">
        <v>80</v>
      </c>
      <c r="F50" s="118"/>
      <c r="G50" s="117" t="s">
        <v>81</v>
      </c>
    </row>
    <row r="51" spans="1:7" ht="15" customHeight="1" x14ac:dyDescent="0.3">
      <c r="A51" s="119" t="s">
        <v>82</v>
      </c>
      <c r="B51" s="120" t="s">
        <v>85</v>
      </c>
      <c r="C51" s="120"/>
      <c r="D51" s="59"/>
      <c r="E51" s="120" t="s">
        <v>90</v>
      </c>
      <c r="F51" s="59"/>
      <c r="G51" s="120"/>
    </row>
    <row r="52" spans="1:7" ht="15" customHeight="1" x14ac:dyDescent="0.3">
      <c r="A52" s="119" t="s">
        <v>83</v>
      </c>
      <c r="B52" s="121"/>
      <c r="C52" s="121"/>
      <c r="D52" s="59"/>
      <c r="E52" s="121"/>
      <c r="F52" s="59"/>
      <c r="G52" s="122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4" priority="1" operator="notBetween">
      <formula>IF(+$D$43&lt;300, -10.5%, -7.5%)</formula>
      <formula>IF(+$D$43&lt;300, 10.5%, 7.5%)</formula>
    </cfRule>
  </conditionalFormatting>
  <conditionalFormatting sqref="E22">
    <cfRule type="cellIs" dxfId="23" priority="2" operator="notBetween">
      <formula>IF(+$D$43&lt;300, -10.5%, -7.5%)</formula>
      <formula>IF(+$D$43&lt;300, 10.5%, 7.5%)</formula>
    </cfRule>
  </conditionalFormatting>
  <conditionalFormatting sqref="E23">
    <cfRule type="cellIs" dxfId="22" priority="3" operator="notBetween">
      <formula>IF(+$D$43&lt;300, -10.5%, -7.5%)</formula>
      <formula>IF(+$D$43&lt;300, 10.5%, 7.5%)</formula>
    </cfRule>
  </conditionalFormatting>
  <conditionalFormatting sqref="E24">
    <cfRule type="cellIs" dxfId="21" priority="4" operator="notBetween">
      <formula>IF(+$D$43&lt;300, -10.5%, -7.5%)</formula>
      <formula>IF(+$D$43&lt;300, 10.5%, 7.5%)</formula>
    </cfRule>
  </conditionalFormatting>
  <conditionalFormatting sqref="E25">
    <cfRule type="cellIs" dxfId="20" priority="5" operator="notBetween">
      <formula>IF(+$D$43&lt;300, -10.5%, -7.5%)</formula>
      <formula>IF(+$D$43&lt;300, 10.5%, 7.5%)</formula>
    </cfRule>
  </conditionalFormatting>
  <conditionalFormatting sqref="E26">
    <cfRule type="cellIs" dxfId="19" priority="6" operator="notBetween">
      <formula>IF(+$D$43&lt;300, -10.5%, -7.5%)</formula>
      <formula>IF(+$D$43&lt;300, 10.5%, 7.5%)</formula>
    </cfRule>
  </conditionalFormatting>
  <conditionalFormatting sqref="E27">
    <cfRule type="cellIs" dxfId="18" priority="7" operator="notBetween">
      <formula>IF(+$D$43&lt;300, -10.5%, -7.5%)</formula>
      <formula>IF(+$D$43&lt;300, 10.5%, 7.5%)</formula>
    </cfRule>
  </conditionalFormatting>
  <conditionalFormatting sqref="E28">
    <cfRule type="cellIs" dxfId="17" priority="8" operator="notBetween">
      <formula>IF(+$D$43&lt;300, -10.5%, -7.5%)</formula>
      <formula>IF(+$D$43&lt;300, 10.5%, 7.5%)</formula>
    </cfRule>
  </conditionalFormatting>
  <conditionalFormatting sqref="E29">
    <cfRule type="cellIs" dxfId="16" priority="9" operator="notBetween">
      <formula>IF(+$D$43&lt;300, -10.5%, -7.5%)</formula>
      <formula>IF(+$D$43&lt;300, 10.5%, 7.5%)</formula>
    </cfRule>
  </conditionalFormatting>
  <conditionalFormatting sqref="E30">
    <cfRule type="cellIs" dxfId="15" priority="10" operator="notBetween">
      <formula>IF(+$D$43&lt;300, -10.5%, -7.5%)</formula>
      <formula>IF(+$D$43&lt;300, 10.5%, 7.5%)</formula>
    </cfRule>
  </conditionalFormatting>
  <conditionalFormatting sqref="E31">
    <cfRule type="cellIs" dxfId="14" priority="11" operator="notBetween">
      <formula>IF(+$D$43&lt;300, -10.5%, -7.5%)</formula>
      <formula>IF(+$D$43&lt;300, 10.5%, 7.5%)</formula>
    </cfRule>
  </conditionalFormatting>
  <conditionalFormatting sqref="E32">
    <cfRule type="cellIs" dxfId="13" priority="12" operator="notBetween">
      <formula>IF(+$D$43&lt;300, -10.5%, -7.5%)</formula>
      <formula>IF(+$D$43&lt;300, 10.5%, 7.5%)</formula>
    </cfRule>
  </conditionalFormatting>
  <conditionalFormatting sqref="E33">
    <cfRule type="cellIs" dxfId="12" priority="13" operator="notBetween">
      <formula>IF(+$D$43&lt;300, -10.5%, -7.5%)</formula>
      <formula>IF(+$D$43&lt;300, 10.5%, 7.5%)</formula>
    </cfRule>
  </conditionalFormatting>
  <conditionalFormatting sqref="E34">
    <cfRule type="cellIs" dxfId="11" priority="14" operator="notBetween">
      <formula>IF(+$D$43&lt;300, -10.5%, -7.5%)</formula>
      <formula>IF(+$D$43&lt;300, 10.5%, 7.5%)</formula>
    </cfRule>
  </conditionalFormatting>
  <conditionalFormatting sqref="E35">
    <cfRule type="cellIs" dxfId="10" priority="15" operator="notBetween">
      <formula>IF(+$D$43&lt;300, -10.5%, -7.5%)</formula>
      <formula>IF(+$D$43&lt;300, 10.5%, 7.5%)</formula>
    </cfRule>
  </conditionalFormatting>
  <conditionalFormatting sqref="E36">
    <cfRule type="cellIs" dxfId="9" priority="16" operator="notBetween">
      <formula>IF(+$D$43&lt;300, -10.5%, -7.5%)</formula>
      <formula>IF(+$D$43&lt;300, 10.5%, 7.5%)</formula>
    </cfRule>
  </conditionalFormatting>
  <conditionalFormatting sqref="E37">
    <cfRule type="cellIs" dxfId="8" priority="17" operator="notBetween">
      <formula>IF(+$D$43&lt;300, -10.5%, -7.5%)</formula>
      <formula>IF(+$D$43&lt;300, 10.5%, 7.5%)</formula>
    </cfRule>
  </conditionalFormatting>
  <conditionalFormatting sqref="E38">
    <cfRule type="cellIs" dxfId="7" priority="18" operator="notBetween">
      <formula>IF(+$D$43&lt;300, -10.5%, -7.5%)</formula>
      <formula>IF(+$D$43&lt;300, 10.5%, 7.5%)</formula>
    </cfRule>
  </conditionalFormatting>
  <conditionalFormatting sqref="E39">
    <cfRule type="cellIs" dxfId="6" priority="19" operator="notBetween">
      <formula>IF(+$D$43&lt;300, -10.5%, -7.5%)</formula>
      <formula>IF(+$D$43&lt;300, 10.5%, 7.5%)</formula>
    </cfRule>
  </conditionalFormatting>
  <conditionalFormatting sqref="E40">
    <cfRule type="cellIs" dxfId="5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view="pageBreakPreview" topLeftCell="A25" zoomScale="120" zoomScaleNormal="100" zoomScaleSheetLayoutView="120" workbookViewId="0">
      <selection activeCell="A2" sqref="A2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84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5.5659999999999998</v>
      </c>
      <c r="C8" s="14">
        <f>B8/$C$5</f>
        <v>19.992816091954023</v>
      </c>
      <c r="D8" s="15">
        <v>19.5</v>
      </c>
      <c r="E8" s="16">
        <f>C8/D8</f>
        <v>1.0252726201002063</v>
      </c>
      <c r="F8" s="10"/>
    </row>
    <row r="9" spans="1:6" x14ac:dyDescent="0.25">
      <c r="A9" s="12">
        <v>2</v>
      </c>
      <c r="B9" s="13">
        <v>5.5659999999999998</v>
      </c>
      <c r="C9" s="14">
        <f>B9/$C$5</f>
        <v>19.992816091954023</v>
      </c>
      <c r="D9" s="15">
        <v>19.5</v>
      </c>
      <c r="E9" s="16">
        <f>C9/D9</f>
        <v>1.0252726201002063</v>
      </c>
      <c r="F9" s="10"/>
    </row>
    <row r="10" spans="1:6" ht="15.75" thickBot="1" x14ac:dyDescent="0.3">
      <c r="A10" s="12">
        <v>3</v>
      </c>
      <c r="B10" s="13">
        <v>5.5659999999999998</v>
      </c>
      <c r="C10" s="14">
        <f>B10/$C$5</f>
        <v>19.992816091954023</v>
      </c>
      <c r="D10" s="15">
        <v>19.5</v>
      </c>
      <c r="E10" s="16">
        <f>C10/D10</f>
        <v>1.0252726201002063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0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1.2808900000000001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2.56178E-3</v>
      </c>
      <c r="E20" s="9"/>
      <c r="F20" s="10"/>
    </row>
    <row r="21" spans="1:6" x14ac:dyDescent="0.25">
      <c r="A21" s="8" t="s">
        <v>33</v>
      </c>
      <c r="B21" s="9"/>
      <c r="C21" s="14"/>
      <c r="D21" s="36">
        <f>D20*1000</f>
        <v>2.5617800000000002</v>
      </c>
      <c r="E21" s="9" t="s">
        <v>34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2.5617800000000002</v>
      </c>
      <c r="C27" s="23">
        <v>15.7</v>
      </c>
      <c r="D27" s="14">
        <f>C27*4*$E$11</f>
        <v>60.538680573282818</v>
      </c>
      <c r="E27" s="16">
        <f>D27/B27</f>
        <v>23.631490827972275</v>
      </c>
      <c r="F27" s="10"/>
    </row>
    <row r="28" spans="1:6" x14ac:dyDescent="0.25">
      <c r="A28" s="12">
        <v>2</v>
      </c>
      <c r="B28" s="19">
        <v>2.5617800000000002</v>
      </c>
      <c r="C28" s="23">
        <v>15.6</v>
      </c>
      <c r="D28" s="14">
        <f>C28*4*$E$11</f>
        <v>60.153083881733245</v>
      </c>
      <c r="E28" s="16">
        <f>D28/B28</f>
        <v>23.480971778112579</v>
      </c>
      <c r="F28" s="10"/>
    </row>
    <row r="29" spans="1:6" ht="15.75" thickBot="1" x14ac:dyDescent="0.3">
      <c r="A29" s="12">
        <v>3</v>
      </c>
      <c r="B29" s="19">
        <v>2.5617800000000002</v>
      </c>
      <c r="C29" s="23">
        <v>15.6</v>
      </c>
      <c r="D29" s="14">
        <f>C29*4*$E$11</f>
        <v>60.153083881733245</v>
      </c>
      <c r="E29" s="16">
        <f>D29/B29</f>
        <v>23.480971778112579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23.53114479473248</v>
      </c>
      <c r="F30" s="10"/>
    </row>
    <row r="31" spans="1:6" ht="15.75" thickBot="1" x14ac:dyDescent="0.3">
      <c r="A31" s="8" t="s">
        <v>10</v>
      </c>
      <c r="B31" s="24">
        <f>AVERAGE(B27:B29)</f>
        <v>2.5617800000000002</v>
      </c>
      <c r="C31" s="24">
        <f>AVERAGE(C27:C29)</f>
        <v>15.633333333333333</v>
      </c>
      <c r="D31" s="9"/>
      <c r="E31" s="18">
        <f>STDEV(E27:E29)/E30</f>
        <v>3.6930720843686075E-3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37</v>
      </c>
      <c r="D34" s="22">
        <v>1593</v>
      </c>
      <c r="E34" s="11" t="s">
        <v>40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38</v>
      </c>
      <c r="D36" s="39">
        <v>31.3</v>
      </c>
      <c r="E36" s="39">
        <v>31.4</v>
      </c>
      <c r="F36" s="40"/>
    </row>
    <row r="37" spans="1:7" x14ac:dyDescent="0.25">
      <c r="A37" s="8"/>
      <c r="B37" s="9"/>
      <c r="C37" s="21" t="s">
        <v>39</v>
      </c>
      <c r="D37" s="39">
        <f>D36/25</f>
        <v>1.252</v>
      </c>
      <c r="E37" s="39">
        <f>E36/25</f>
        <v>1.256</v>
      </c>
      <c r="F37" s="40"/>
    </row>
    <row r="38" spans="1:7" x14ac:dyDescent="0.25">
      <c r="A38" s="8"/>
      <c r="B38" s="9"/>
      <c r="C38" s="21" t="s">
        <v>89</v>
      </c>
      <c r="D38" s="23">
        <v>10</v>
      </c>
      <c r="E38" s="13">
        <v>9.99</v>
      </c>
      <c r="F38" s="26"/>
      <c r="G38" s="27"/>
    </row>
    <row r="39" spans="1:7" x14ac:dyDescent="0.25">
      <c r="A39" s="8"/>
      <c r="B39" s="9"/>
      <c r="C39" s="21" t="s">
        <v>35</v>
      </c>
      <c r="D39" s="11">
        <f>(2*D37*D34)/(C31-D38)</f>
        <v>708.08378698224851</v>
      </c>
      <c r="E39" s="11">
        <f>(2*E37*D34)/(C31-E38)</f>
        <v>709.08730064973429</v>
      </c>
      <c r="F39" s="28"/>
    </row>
    <row r="40" spans="1:7" x14ac:dyDescent="0.25">
      <c r="A40" s="8"/>
      <c r="B40" s="9"/>
      <c r="C40" s="21" t="s">
        <v>41</v>
      </c>
      <c r="D40" s="41">
        <f>(D39+E39)/2</f>
        <v>708.5855438159914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42</v>
      </c>
      <c r="D42" s="52">
        <f>D40</f>
        <v>708.5855438159914</v>
      </c>
      <c r="E42" s="9"/>
      <c r="F42" s="10"/>
    </row>
    <row r="43" spans="1:7" x14ac:dyDescent="0.25">
      <c r="A43" s="8"/>
      <c r="B43" s="9"/>
      <c r="C43" s="21"/>
      <c r="D43" s="14"/>
      <c r="E43" s="14"/>
      <c r="F43" s="29"/>
    </row>
    <row r="44" spans="1:7" x14ac:dyDescent="0.25">
      <c r="A44" s="8"/>
      <c r="B44" s="9"/>
      <c r="C44" s="21"/>
      <c r="D44" s="14"/>
      <c r="E44" s="9"/>
      <c r="F44" s="10"/>
    </row>
    <row r="45" spans="1:7" x14ac:dyDescent="0.25">
      <c r="A45" s="8"/>
      <c r="B45" s="9"/>
      <c r="C45" s="21"/>
      <c r="D45" s="11"/>
      <c r="E45" s="16"/>
      <c r="F45" s="28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view="pageBreakPreview" topLeftCell="A10" zoomScale="120" zoomScaleNormal="100" zoomScaleSheetLayoutView="120" workbookViewId="0">
      <selection activeCell="B10" sqref="B10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60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5.5659999999999998</v>
      </c>
      <c r="C8" s="14">
        <f>B8/$C$5</f>
        <v>19.992816091954023</v>
      </c>
      <c r="D8" s="15">
        <v>19.5</v>
      </c>
      <c r="E8" s="16">
        <f>C8/D8</f>
        <v>1.0252726201002063</v>
      </c>
      <c r="F8" s="10"/>
    </row>
    <row r="9" spans="1:6" x14ac:dyDescent="0.25">
      <c r="A9" s="12">
        <v>2</v>
      </c>
      <c r="B9" s="13">
        <v>5.5659999999999998</v>
      </c>
      <c r="C9" s="14">
        <f>B9/$C$5</f>
        <v>19.992816091954023</v>
      </c>
      <c r="D9" s="15">
        <v>19.5</v>
      </c>
      <c r="E9" s="16">
        <f>C9/D9</f>
        <v>1.0252726201002063</v>
      </c>
      <c r="F9" s="10"/>
    </row>
    <row r="10" spans="1:6" ht="15.75" thickBot="1" x14ac:dyDescent="0.3">
      <c r="A10" s="12">
        <v>3</v>
      </c>
      <c r="B10" s="13">
        <v>5.5659999999999998</v>
      </c>
      <c r="C10" s="14">
        <f>B10/$C$5</f>
        <v>19.992816091954023</v>
      </c>
      <c r="D10" s="15">
        <v>19.5</v>
      </c>
      <c r="E10" s="16">
        <f>C10/D10</f>
        <v>1.0252726201002063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0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43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1.2808900000000001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2.56178E-3</v>
      </c>
      <c r="E20" s="9"/>
      <c r="F20" s="10"/>
    </row>
    <row r="21" spans="1:6" x14ac:dyDescent="0.25">
      <c r="A21" s="8" t="s">
        <v>33</v>
      </c>
      <c r="B21" s="9"/>
      <c r="C21" s="14"/>
      <c r="D21" s="36">
        <f>D20*1000</f>
        <v>2.5617800000000002</v>
      </c>
      <c r="E21" s="9" t="s">
        <v>34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2.5617800000000002</v>
      </c>
      <c r="C27" s="23">
        <v>15.9</v>
      </c>
      <c r="D27" s="14">
        <f>C27*4*$E$11</f>
        <v>61.309873956381963</v>
      </c>
      <c r="E27" s="16">
        <f>D27/B27</f>
        <v>23.932528927691667</v>
      </c>
      <c r="F27" s="10"/>
    </row>
    <row r="28" spans="1:6" x14ac:dyDescent="0.25">
      <c r="A28" s="12">
        <v>2</v>
      </c>
      <c r="B28" s="19">
        <v>2.5617800000000002</v>
      </c>
      <c r="C28" s="23">
        <v>15.9</v>
      </c>
      <c r="D28" s="14">
        <f>C28*4*$E$11</f>
        <v>61.309873956381963</v>
      </c>
      <c r="E28" s="16">
        <f>D28/B28</f>
        <v>23.932528927691667</v>
      </c>
      <c r="F28" s="10"/>
    </row>
    <row r="29" spans="1:6" ht="15.75" thickBot="1" x14ac:dyDescent="0.3">
      <c r="A29" s="12">
        <v>3</v>
      </c>
      <c r="B29" s="19">
        <v>2.5617800000000002</v>
      </c>
      <c r="C29" s="23">
        <v>16</v>
      </c>
      <c r="D29" s="14">
        <f>C29*4*$E$11</f>
        <v>61.695470647931536</v>
      </c>
      <c r="E29" s="16">
        <f>D29/B29</f>
        <v>24.083047977551363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23.982701944311568</v>
      </c>
      <c r="F30" s="10"/>
    </row>
    <row r="31" spans="1:6" ht="15.75" thickBot="1" x14ac:dyDescent="0.3">
      <c r="A31" s="8" t="s">
        <v>10</v>
      </c>
      <c r="B31" s="24">
        <f>AVERAGE(B27:B29)</f>
        <v>2.5617800000000002</v>
      </c>
      <c r="C31" s="24">
        <f>AVERAGE(C27:C29)</f>
        <v>15.933333333333332</v>
      </c>
      <c r="D31" s="9"/>
      <c r="E31" s="18">
        <f>STDEV(E27:E29)/E30</f>
        <v>3.6235372543281944E-3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44</v>
      </c>
      <c r="C34" s="21"/>
      <c r="D34" s="22"/>
      <c r="E34" s="11"/>
      <c r="F34" s="10"/>
    </row>
    <row r="35" spans="1:7" x14ac:dyDescent="0.25">
      <c r="A35" s="8"/>
      <c r="B35" s="38" t="s">
        <v>55</v>
      </c>
      <c r="C35" s="21"/>
      <c r="D35" s="22"/>
      <c r="E35" s="11"/>
      <c r="F35" s="9"/>
    </row>
    <row r="36" spans="1:7" x14ac:dyDescent="0.25">
      <c r="A36" s="8"/>
      <c r="B36" s="38" t="s">
        <v>50</v>
      </c>
      <c r="C36" s="21"/>
      <c r="D36" s="22" t="s">
        <v>51</v>
      </c>
      <c r="E36" s="11"/>
      <c r="F36" s="9"/>
    </row>
    <row r="37" spans="1:7" x14ac:dyDescent="0.25">
      <c r="A37" s="8"/>
      <c r="B37" s="38" t="s">
        <v>49</v>
      </c>
      <c r="C37" s="21"/>
      <c r="D37" s="22">
        <v>2006.9390000000001</v>
      </c>
      <c r="E37" s="11"/>
      <c r="F37" s="9"/>
    </row>
    <row r="38" spans="1:7" x14ac:dyDescent="0.25">
      <c r="A38" s="8"/>
      <c r="B38" s="38" t="s">
        <v>53</v>
      </c>
      <c r="C38" s="21"/>
      <c r="D38" s="22"/>
      <c r="E38" s="11"/>
      <c r="F38" s="9"/>
    </row>
    <row r="39" spans="1:7" x14ac:dyDescent="0.25">
      <c r="A39" s="8"/>
      <c r="B39" s="9"/>
      <c r="C39" s="21" t="s">
        <v>45</v>
      </c>
      <c r="D39" s="55"/>
      <c r="E39" s="55"/>
      <c r="F39" s="55"/>
    </row>
    <row r="40" spans="1:7" x14ac:dyDescent="0.25">
      <c r="A40" s="8"/>
      <c r="B40" s="57" t="s">
        <v>36</v>
      </c>
      <c r="C40" s="58" t="s">
        <v>47</v>
      </c>
      <c r="D40" s="54" t="s">
        <v>48</v>
      </c>
      <c r="E40" s="55"/>
      <c r="F40" s="55"/>
    </row>
    <row r="41" spans="1:7" x14ac:dyDescent="0.25">
      <c r="A41" s="8" t="s">
        <v>46</v>
      </c>
      <c r="B41" s="57">
        <v>83.63</v>
      </c>
      <c r="C41" s="58">
        <v>83.56</v>
      </c>
      <c r="D41" s="54">
        <v>82.81</v>
      </c>
      <c r="E41" s="55"/>
      <c r="F41" s="55"/>
    </row>
    <row r="42" spans="1:7" x14ac:dyDescent="0.25">
      <c r="A42" s="8" t="s">
        <v>52</v>
      </c>
      <c r="B42" s="9">
        <f>B41/2000*2400000</f>
        <v>100356</v>
      </c>
      <c r="C42" s="21">
        <f>C41/2000*2400000</f>
        <v>100272</v>
      </c>
      <c r="D42" s="56">
        <f>D41/2000*2400000</f>
        <v>99372.000000000015</v>
      </c>
      <c r="E42" s="56"/>
      <c r="F42" s="56"/>
      <c r="G42" s="27"/>
    </row>
    <row r="43" spans="1:7" x14ac:dyDescent="0.25">
      <c r="A43" s="8" t="s">
        <v>54</v>
      </c>
      <c r="B43" s="9">
        <f>B42/50</f>
        <v>2007.12</v>
      </c>
      <c r="C43" s="21">
        <f>C42/50</f>
        <v>2005.44</v>
      </c>
      <c r="D43" s="11">
        <f>D42/50</f>
        <v>1987.4400000000003</v>
      </c>
      <c r="E43" s="11"/>
      <c r="F43" s="11"/>
    </row>
    <row r="44" spans="1:7" x14ac:dyDescent="0.25">
      <c r="A44" s="8" t="s">
        <v>57</v>
      </c>
      <c r="B44" s="9">
        <v>9.6</v>
      </c>
      <c r="C44" s="21">
        <v>9.5</v>
      </c>
      <c r="D44" s="41">
        <v>9.4</v>
      </c>
      <c r="E44" s="41"/>
      <c r="F44" s="28"/>
    </row>
    <row r="45" spans="1:7" x14ac:dyDescent="0.25">
      <c r="A45" s="8" t="s">
        <v>56</v>
      </c>
      <c r="B45" s="9">
        <f>(2400000/(2*B43))*(708.5855438)*(15.93-9.5)</f>
        <v>2724025.4972103313</v>
      </c>
      <c r="C45" s="21">
        <f>(2400000/(2*C43))*(708.5855438)*(15.93-9.5)</f>
        <v>2726307.4716574918</v>
      </c>
      <c r="D45" s="41">
        <f>(2400000/(2*D43))*(708.5855438)*(15.93-9.5)</f>
        <v>2750999.3036070517</v>
      </c>
      <c r="E45" s="41"/>
      <c r="F45" s="28"/>
    </row>
    <row r="46" spans="1:7" x14ac:dyDescent="0.25">
      <c r="A46" s="8" t="s">
        <v>58</v>
      </c>
      <c r="B46" s="9">
        <f>(B45/2400000)*100</f>
        <v>113.50106238376381</v>
      </c>
      <c r="C46" s="53">
        <f>(C45/2400000)*100</f>
        <v>113.59614465239549</v>
      </c>
      <c r="D46" s="52">
        <f>(D45/2400000)*100</f>
        <v>114.62497098362716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59</v>
      </c>
      <c r="B48" s="9">
        <f>(B46+C46+D46)/3</f>
        <v>113.90739267326217</v>
      </c>
      <c r="C48" s="21" t="s">
        <v>61</v>
      </c>
      <c r="D48" s="14"/>
      <c r="E48" s="9"/>
      <c r="F48" s="10"/>
    </row>
    <row r="49" spans="1:6" x14ac:dyDescent="0.25">
      <c r="A49" s="8"/>
      <c r="B49" s="9"/>
      <c r="C49" s="21"/>
      <c r="D49" s="11"/>
      <c r="E49" s="16"/>
      <c r="F49" s="28"/>
    </row>
    <row r="50" spans="1:6" x14ac:dyDescent="0.25">
      <c r="A50" s="8"/>
      <c r="B50" s="9"/>
      <c r="C50" s="21"/>
      <c r="D50" s="16"/>
      <c r="E50" s="16"/>
      <c r="F50" s="30"/>
    </row>
    <row r="51" spans="1:6" x14ac:dyDescent="0.25">
      <c r="A51" s="8"/>
      <c r="B51" s="9"/>
      <c r="C51" s="21"/>
      <c r="D51" s="19"/>
      <c r="E51" s="19"/>
      <c r="F51" s="31"/>
    </row>
    <row r="52" spans="1:6" x14ac:dyDescent="0.25">
      <c r="A52" s="8"/>
      <c r="B52" s="9"/>
      <c r="C52" s="9"/>
      <c r="D52" s="42"/>
      <c r="E52" s="42"/>
      <c r="F52" s="42"/>
    </row>
    <row r="53" spans="1:6" x14ac:dyDescent="0.25">
      <c r="A53" s="8"/>
      <c r="B53" s="9"/>
      <c r="C53" s="9"/>
      <c r="D53" s="43"/>
      <c r="E53" s="43"/>
      <c r="F53" s="44"/>
    </row>
    <row r="54" spans="1:6" x14ac:dyDescent="0.25">
      <c r="A54" s="8"/>
      <c r="B54" s="9"/>
      <c r="C54" s="32"/>
      <c r="D54" s="45"/>
      <c r="E54" s="46"/>
      <c r="F54" s="47"/>
    </row>
    <row r="55" spans="1:6" x14ac:dyDescent="0.25">
      <c r="A55" s="33"/>
      <c r="B55" s="34"/>
      <c r="C55" s="35"/>
      <c r="D55" s="48"/>
      <c r="E55" s="49"/>
      <c r="F55" s="50"/>
    </row>
    <row r="56" spans="1:6" x14ac:dyDescent="0.25">
      <c r="D56" s="51"/>
      <c r="E56" s="51"/>
      <c r="F56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0" orientation="portrait" r:id="rId1"/>
  <rowBreaks count="1" manualBreakCount="1">
    <brk id="52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I96"/>
  <sheetViews>
    <sheetView view="pageLayout" topLeftCell="A16" zoomScale="50" zoomScaleNormal="75" zoomScaleSheetLayoutView="55" zoomScalePageLayoutView="50" workbookViewId="0">
      <selection activeCell="B21" sqref="B21"/>
    </sheetView>
  </sheetViews>
  <sheetFormatPr defaultRowHeight="18.75" x14ac:dyDescent="0.3"/>
  <cols>
    <col min="1" max="1" width="49" style="136" bestFit="1" customWidth="1"/>
    <col min="2" max="2" width="34.85546875" style="136" customWidth="1"/>
    <col min="3" max="3" width="39.28515625" style="136" customWidth="1"/>
    <col min="4" max="5" width="30.5703125" style="136" customWidth="1"/>
    <col min="6" max="6" width="35.28515625" style="136" customWidth="1"/>
    <col min="7" max="7" width="39.85546875" style="136" bestFit="1" customWidth="1"/>
    <col min="8" max="8" width="31.7109375" style="136" customWidth="1"/>
    <col min="9" max="9" width="40" style="136" bestFit="1" customWidth="1"/>
    <col min="10" max="10" width="31.140625" style="136" customWidth="1"/>
    <col min="11" max="11" width="22.28515625" style="134" bestFit="1" customWidth="1"/>
    <col min="12" max="12" width="19.5703125" style="134" customWidth="1"/>
    <col min="13" max="13" width="21.140625" style="134" bestFit="1" customWidth="1"/>
    <col min="14" max="16384" width="9.140625" style="134"/>
  </cols>
  <sheetData>
    <row r="1" spans="1:10" x14ac:dyDescent="0.3">
      <c r="A1" s="133" t="s">
        <v>91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10" x14ac:dyDescent="0.3">
      <c r="A2" s="133"/>
      <c r="B2" s="133"/>
      <c r="C2" s="133"/>
      <c r="D2" s="133"/>
      <c r="E2" s="133"/>
      <c r="F2" s="133"/>
      <c r="G2" s="133"/>
      <c r="H2" s="133"/>
      <c r="I2" s="133"/>
      <c r="J2" s="133"/>
    </row>
    <row r="3" spans="1:10" x14ac:dyDescent="0.3">
      <c r="A3" s="133"/>
      <c r="B3" s="133"/>
      <c r="C3" s="133"/>
      <c r="D3" s="133"/>
      <c r="E3" s="133"/>
      <c r="F3" s="133"/>
      <c r="G3" s="133"/>
      <c r="H3" s="133"/>
      <c r="I3" s="133"/>
      <c r="J3" s="133"/>
    </row>
    <row r="4" spans="1:10" x14ac:dyDescent="0.3">
      <c r="A4" s="133"/>
      <c r="B4" s="133"/>
      <c r="C4" s="133"/>
      <c r="D4" s="133"/>
      <c r="E4" s="133"/>
      <c r="F4" s="133"/>
      <c r="G4" s="133"/>
      <c r="H4" s="133"/>
      <c r="I4" s="133"/>
      <c r="J4" s="133"/>
    </row>
    <row r="5" spans="1:10" x14ac:dyDescent="0.3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10" x14ac:dyDescent="0.3">
      <c r="A6" s="133"/>
      <c r="B6" s="133"/>
      <c r="C6" s="133"/>
      <c r="D6" s="133"/>
      <c r="E6" s="133"/>
      <c r="F6" s="133"/>
      <c r="G6" s="133"/>
      <c r="H6" s="133"/>
      <c r="I6" s="133"/>
      <c r="J6" s="133"/>
    </row>
    <row r="7" spans="1:10" x14ac:dyDescent="0.3">
      <c r="A7" s="133"/>
      <c r="B7" s="133"/>
      <c r="C7" s="133"/>
      <c r="D7" s="133"/>
      <c r="E7" s="133"/>
      <c r="F7" s="133"/>
      <c r="G7" s="133"/>
      <c r="H7" s="133"/>
      <c r="I7" s="133"/>
      <c r="J7" s="133"/>
    </row>
    <row r="8" spans="1:10" x14ac:dyDescent="0.3">
      <c r="A8" s="135" t="s">
        <v>92</v>
      </c>
      <c r="B8" s="135"/>
      <c r="C8" s="135"/>
      <c r="D8" s="135"/>
      <c r="E8" s="135"/>
      <c r="F8" s="135"/>
      <c r="G8" s="135"/>
      <c r="H8" s="135"/>
      <c r="I8" s="135"/>
      <c r="J8" s="135"/>
    </row>
    <row r="9" spans="1:10" x14ac:dyDescent="0.3">
      <c r="A9" s="135"/>
      <c r="B9" s="135"/>
      <c r="C9" s="135"/>
      <c r="D9" s="135"/>
      <c r="E9" s="135"/>
      <c r="F9" s="135"/>
      <c r="G9" s="135"/>
      <c r="H9" s="135"/>
      <c r="I9" s="135"/>
      <c r="J9" s="135"/>
    </row>
    <row r="10" spans="1:10" x14ac:dyDescent="0.3">
      <c r="A10" s="135"/>
      <c r="B10" s="135"/>
      <c r="C10" s="135"/>
      <c r="D10" s="135"/>
      <c r="E10" s="135"/>
      <c r="F10" s="135"/>
      <c r="G10" s="135"/>
      <c r="H10" s="135"/>
      <c r="I10" s="135"/>
      <c r="J10" s="135"/>
    </row>
    <row r="11" spans="1:10" x14ac:dyDescent="0.3">
      <c r="A11" s="135"/>
      <c r="B11" s="135"/>
      <c r="C11" s="135"/>
      <c r="D11" s="135"/>
      <c r="E11" s="135"/>
      <c r="F11" s="135"/>
      <c r="G11" s="135"/>
      <c r="H11" s="135"/>
      <c r="I11" s="135"/>
      <c r="J11" s="135"/>
    </row>
    <row r="12" spans="1:10" x14ac:dyDescent="0.3">
      <c r="A12" s="135"/>
      <c r="B12" s="135"/>
      <c r="C12" s="135"/>
      <c r="D12" s="135"/>
      <c r="E12" s="135"/>
      <c r="F12" s="135"/>
      <c r="G12" s="135"/>
      <c r="H12" s="135"/>
      <c r="I12" s="135"/>
      <c r="J12" s="135"/>
    </row>
    <row r="13" spans="1:10" x14ac:dyDescent="0.3">
      <c r="A13" s="135"/>
      <c r="B13" s="135"/>
      <c r="C13" s="135"/>
      <c r="D13" s="135"/>
      <c r="E13" s="135"/>
      <c r="F13" s="135"/>
      <c r="G13" s="135"/>
      <c r="H13" s="135"/>
      <c r="I13" s="135"/>
      <c r="J13" s="135"/>
    </row>
    <row r="14" spans="1:10" x14ac:dyDescent="0.3">
      <c r="A14" s="135"/>
      <c r="B14" s="135"/>
      <c r="C14" s="135"/>
      <c r="D14" s="135"/>
      <c r="E14" s="135"/>
      <c r="F14" s="135"/>
      <c r="G14" s="135"/>
      <c r="H14" s="135"/>
      <c r="I14" s="135"/>
      <c r="J14" s="135"/>
    </row>
    <row r="15" spans="1:10" ht="19.5" thickBot="1" x14ac:dyDescent="0.35"/>
    <row r="16" spans="1:10" ht="19.5" thickBot="1" x14ac:dyDescent="0.35">
      <c r="A16" s="137" t="s">
        <v>62</v>
      </c>
      <c r="B16" s="138"/>
      <c r="C16" s="138"/>
      <c r="D16" s="138"/>
      <c r="E16" s="138"/>
      <c r="F16" s="138"/>
      <c r="G16" s="138"/>
      <c r="H16" s="138"/>
      <c r="I16" s="138"/>
      <c r="J16" s="139"/>
    </row>
    <row r="17" spans="1:15" x14ac:dyDescent="0.3">
      <c r="A17" s="140" t="s">
        <v>93</v>
      </c>
      <c r="B17" s="140"/>
      <c r="C17" s="140"/>
      <c r="D17" s="140"/>
      <c r="E17" s="140"/>
      <c r="F17" s="140"/>
      <c r="G17" s="140"/>
      <c r="H17" s="140"/>
      <c r="I17" s="140"/>
      <c r="J17" s="140"/>
    </row>
    <row r="18" spans="1:15" ht="26.25" x14ac:dyDescent="0.3">
      <c r="A18" s="141" t="s">
        <v>64</v>
      </c>
      <c r="B18" s="142" t="s">
        <v>88</v>
      </c>
      <c r="C18" s="143"/>
      <c r="D18" s="143"/>
      <c r="E18" s="143"/>
      <c r="F18" s="143"/>
    </row>
    <row r="19" spans="1:15" ht="26.25" x14ac:dyDescent="0.3">
      <c r="A19" s="141" t="s">
        <v>65</v>
      </c>
      <c r="B19" s="144" t="s">
        <v>94</v>
      </c>
      <c r="C19" s="136">
        <v>28</v>
      </c>
    </row>
    <row r="20" spans="1:15" ht="26.25" x14ac:dyDescent="0.3">
      <c r="A20" s="141" t="s">
        <v>66</v>
      </c>
      <c r="B20" s="144" t="s">
        <v>95</v>
      </c>
    </row>
    <row r="21" spans="1:15" ht="26.25" x14ac:dyDescent="0.3">
      <c r="A21" s="141" t="s">
        <v>0</v>
      </c>
      <c r="B21" s="145" t="s">
        <v>86</v>
      </c>
      <c r="C21" s="146"/>
      <c r="D21" s="146"/>
      <c r="E21" s="146"/>
      <c r="F21" s="146"/>
      <c r="G21" s="146"/>
      <c r="H21" s="146"/>
      <c r="I21" s="146"/>
      <c r="J21" s="146"/>
    </row>
    <row r="22" spans="1:15" ht="26.25" x14ac:dyDescent="0.3">
      <c r="A22" s="141" t="s">
        <v>67</v>
      </c>
      <c r="B22" s="147">
        <v>42828</v>
      </c>
    </row>
    <row r="23" spans="1:15" ht="26.25" x14ac:dyDescent="0.3">
      <c r="A23" s="141" t="s">
        <v>68</v>
      </c>
      <c r="B23" s="147">
        <v>42846</v>
      </c>
    </row>
    <row r="24" spans="1:15" x14ac:dyDescent="0.3">
      <c r="A24" s="141"/>
      <c r="B24" s="148"/>
    </row>
    <row r="25" spans="1:15" x14ac:dyDescent="0.3">
      <c r="A25" s="149" t="s">
        <v>69</v>
      </c>
      <c r="B25" s="150" t="s">
        <v>96</v>
      </c>
    </row>
    <row r="26" spans="1:15" x14ac:dyDescent="0.3">
      <c r="A26" s="149"/>
      <c r="B26" s="150"/>
    </row>
    <row r="27" spans="1:15" s="158" customFormat="1" ht="26.25" x14ac:dyDescent="0.4">
      <c r="A27" s="151" t="s">
        <v>97</v>
      </c>
      <c r="B27" s="152" t="s">
        <v>98</v>
      </c>
      <c r="C27" s="153"/>
      <c r="D27" s="154"/>
      <c r="E27" s="154"/>
      <c r="F27" s="154"/>
      <c r="G27" s="154"/>
      <c r="H27" s="136"/>
      <c r="I27" s="136"/>
      <c r="J27" s="154"/>
      <c r="K27" s="155"/>
      <c r="L27" s="155"/>
      <c r="M27" s="156"/>
      <c r="N27" s="156"/>
      <c r="O27" s="157"/>
    </row>
    <row r="28" spans="1:15" s="158" customFormat="1" ht="26.25" x14ac:dyDescent="0.4">
      <c r="A28" s="159" t="s">
        <v>99</v>
      </c>
      <c r="B28" s="152" t="s">
        <v>100</v>
      </c>
      <c r="C28" s="153"/>
      <c r="D28" s="160"/>
      <c r="E28" s="160"/>
      <c r="F28" s="161"/>
      <c r="G28" s="161"/>
      <c r="H28" s="161"/>
      <c r="I28" s="161"/>
      <c r="J28" s="154"/>
      <c r="K28" s="155"/>
      <c r="L28" s="155"/>
      <c r="M28" s="156"/>
      <c r="N28" s="156"/>
      <c r="O28" s="157"/>
    </row>
    <row r="29" spans="1:15" s="158" customFormat="1" ht="26.25" x14ac:dyDescent="0.4">
      <c r="A29" s="162" t="s">
        <v>101</v>
      </c>
      <c r="B29" s="153">
        <v>167</v>
      </c>
      <c r="C29" s="163"/>
      <c r="D29" s="164"/>
      <c r="E29" s="164"/>
      <c r="F29" s="164"/>
      <c r="G29" s="164"/>
      <c r="H29" s="164"/>
      <c r="I29" s="164"/>
      <c r="J29" s="165"/>
      <c r="K29" s="155"/>
      <c r="L29" s="155"/>
      <c r="M29" s="156"/>
      <c r="N29" s="156"/>
      <c r="O29" s="157"/>
    </row>
    <row r="30" spans="1:15" s="158" customFormat="1" ht="26.25" x14ac:dyDescent="0.4">
      <c r="A30" s="166" t="s">
        <v>102</v>
      </c>
      <c r="B30" s="167">
        <v>0.01</v>
      </c>
      <c r="C30" s="163"/>
      <c r="D30" s="164"/>
      <c r="E30" s="164"/>
      <c r="F30" s="164"/>
      <c r="G30" s="164"/>
      <c r="H30" s="164"/>
      <c r="I30" s="164"/>
      <c r="J30" s="165"/>
      <c r="K30" s="155"/>
      <c r="L30" s="155"/>
      <c r="M30" s="156"/>
      <c r="N30" s="156"/>
      <c r="O30" s="157"/>
    </row>
    <row r="31" spans="1:15" s="158" customFormat="1" x14ac:dyDescent="0.3">
      <c r="A31" s="168" t="s">
        <v>103</v>
      </c>
      <c r="B31" s="169">
        <v>1</v>
      </c>
      <c r="C31" s="170" t="s">
        <v>104</v>
      </c>
      <c r="D31" s="171">
        <v>0.16700000000000001</v>
      </c>
      <c r="E31" s="169"/>
      <c r="G31" s="154"/>
      <c r="H31" s="136"/>
      <c r="I31" s="136"/>
      <c r="J31" s="154"/>
      <c r="K31" s="155"/>
      <c r="L31" s="155"/>
      <c r="M31" s="156"/>
      <c r="N31" s="156"/>
      <c r="O31" s="157"/>
    </row>
    <row r="32" spans="1:15" s="158" customFormat="1" ht="19.5" thickBot="1" x14ac:dyDescent="0.35">
      <c r="A32" s="172"/>
      <c r="B32" s="173"/>
      <c r="C32" s="154"/>
      <c r="D32" s="154"/>
      <c r="E32" s="154"/>
      <c r="F32" s="154"/>
      <c r="G32" s="154"/>
      <c r="H32" s="136"/>
      <c r="I32" s="136"/>
      <c r="J32" s="154"/>
      <c r="K32" s="155"/>
      <c r="L32" s="155"/>
      <c r="M32" s="156"/>
      <c r="N32" s="156"/>
      <c r="O32" s="157"/>
    </row>
    <row r="33" spans="1:15" s="158" customFormat="1" ht="19.5" thickBot="1" x14ac:dyDescent="0.35">
      <c r="A33" s="174" t="s">
        <v>105</v>
      </c>
      <c r="B33" s="174" t="s">
        <v>106</v>
      </c>
      <c r="C33" s="175" t="s">
        <v>107</v>
      </c>
      <c r="D33" s="174" t="s">
        <v>108</v>
      </c>
      <c r="E33" s="176" t="s">
        <v>109</v>
      </c>
      <c r="F33" s="176" t="s">
        <v>110</v>
      </c>
      <c r="G33" s="174" t="s">
        <v>111</v>
      </c>
      <c r="I33" s="177"/>
      <c r="K33" s="155"/>
      <c r="L33" s="155"/>
      <c r="M33" s="156"/>
      <c r="N33" s="156"/>
      <c r="O33" s="157"/>
    </row>
    <row r="34" spans="1:15" s="158" customFormat="1" ht="27" thickBot="1" x14ac:dyDescent="0.45">
      <c r="A34" s="178" t="s">
        <v>36</v>
      </c>
      <c r="B34" s="179">
        <f>0.2783*1000*2/100</f>
        <v>5.5659999999999998</v>
      </c>
      <c r="C34" s="180">
        <f>IF(ISBLANK(B34), "-",B34/$B$29*($B$31/$D$31))</f>
        <v>0.19957689411595969</v>
      </c>
      <c r="D34" s="181">
        <v>19.5</v>
      </c>
      <c r="E34" s="182">
        <f>IF(ISBLANK(B34), "-",C34/D34)</f>
        <v>1.0234712518767163E-2</v>
      </c>
      <c r="F34" s="183">
        <f>IF(ISBLANK(B34), "-",(E34-$B$30)/$B$30)</f>
        <v>2.3471251876716268E-2</v>
      </c>
      <c r="G34" s="184">
        <f>IF(ISBLANK(B34),"-",E34/$B$30)</f>
        <v>1.0234712518767162</v>
      </c>
      <c r="I34" s="185"/>
      <c r="K34" s="155"/>
      <c r="L34" s="155"/>
      <c r="M34" s="156"/>
      <c r="N34" s="156"/>
      <c r="O34" s="157"/>
    </row>
    <row r="35" spans="1:15" s="158" customFormat="1" ht="27" thickBot="1" x14ac:dyDescent="0.45">
      <c r="A35" s="186" t="s">
        <v>47</v>
      </c>
      <c r="B35" s="187">
        <f>0.2783*1000*2/100</f>
        <v>5.5659999999999998</v>
      </c>
      <c r="C35" s="180">
        <f t="shared" ref="C35:C37" si="0">IF(ISBLANK(B35), "-",B35/$B$29*($B$31/$D$31))</f>
        <v>0.19957689411595969</v>
      </c>
      <c r="D35" s="188">
        <v>19.5</v>
      </c>
      <c r="E35" s="189">
        <f>IF(ISBLANK(B35), "-",C35/D35)</f>
        <v>1.0234712518767163E-2</v>
      </c>
      <c r="F35" s="190">
        <f>IF(ISBLANK(B35), "-",(E35-$B$30)/$B$30)</f>
        <v>2.3471251876716268E-2</v>
      </c>
      <c r="G35" s="191">
        <f>IF(ISBLANK(B35),"-",E35/$B$30)</f>
        <v>1.0234712518767162</v>
      </c>
      <c r="I35" s="185"/>
      <c r="K35" s="155"/>
      <c r="L35" s="155"/>
      <c r="M35" s="156"/>
      <c r="N35" s="156"/>
      <c r="O35" s="157"/>
    </row>
    <row r="36" spans="1:15" s="158" customFormat="1" ht="27" thickBot="1" x14ac:dyDescent="0.45">
      <c r="A36" s="186" t="s">
        <v>48</v>
      </c>
      <c r="B36" s="187">
        <f>0.2783*1000*2/100</f>
        <v>5.5659999999999998</v>
      </c>
      <c r="C36" s="180">
        <f t="shared" si="0"/>
        <v>0.19957689411595969</v>
      </c>
      <c r="D36" s="188">
        <v>19.5</v>
      </c>
      <c r="E36" s="189">
        <f>IF(ISBLANK(B36), "-",C36/D36)</f>
        <v>1.0234712518767163E-2</v>
      </c>
      <c r="F36" s="190">
        <f>IF(ISBLANK(B36), "-",(E36-$B$30)/$B$30)</f>
        <v>2.3471251876716268E-2</v>
      </c>
      <c r="G36" s="191">
        <f>IF(ISBLANK(B36),"-",E36/$B$30)</f>
        <v>1.0234712518767162</v>
      </c>
      <c r="I36" s="185"/>
      <c r="K36" s="155"/>
      <c r="L36" s="155"/>
      <c r="M36" s="156"/>
      <c r="N36" s="156"/>
      <c r="O36" s="157"/>
    </row>
    <row r="37" spans="1:15" s="158" customFormat="1" ht="27" thickBot="1" x14ac:dyDescent="0.45">
      <c r="A37" s="192" t="s">
        <v>112</v>
      </c>
      <c r="B37" s="193"/>
      <c r="C37" s="180" t="str">
        <f t="shared" si="0"/>
        <v>-</v>
      </c>
      <c r="D37" s="194"/>
      <c r="E37" s="195" t="str">
        <f>IF(ISBLANK(B37), "-",C37/D37)</f>
        <v>-</v>
      </c>
      <c r="F37" s="196" t="str">
        <f>IF(ISBLANK(B37), "-",(E37-$B$30)/$B$30)</f>
        <v>-</v>
      </c>
      <c r="G37" s="197" t="str">
        <f>IF(ISBLANK(B37),"-",E37/$B$30)</f>
        <v>-</v>
      </c>
      <c r="I37" s="185"/>
      <c r="K37" s="155"/>
      <c r="L37" s="155"/>
      <c r="M37" s="156"/>
      <c r="N37" s="156"/>
      <c r="O37" s="157"/>
    </row>
    <row r="38" spans="1:15" ht="19.5" thickBot="1" x14ac:dyDescent="0.35">
      <c r="A38" s="134"/>
      <c r="B38" s="134"/>
      <c r="C38" s="134"/>
      <c r="D38" s="198" t="s">
        <v>113</v>
      </c>
      <c r="E38" s="199">
        <f>AVERAGE(E34:E37)</f>
        <v>1.0234712518767163E-2</v>
      </c>
      <c r="F38" s="200">
        <f>AVERAGE(F34:F37)</f>
        <v>2.3471251876716268E-2</v>
      </c>
      <c r="G38" s="201">
        <f>AVERAGE(G34:G37)</f>
        <v>1.0234712518767162</v>
      </c>
      <c r="I38" s="202"/>
      <c r="J38" s="134"/>
      <c r="M38" s="156"/>
      <c r="N38" s="156"/>
      <c r="O38" s="203"/>
    </row>
    <row r="39" spans="1:15" x14ac:dyDescent="0.3">
      <c r="A39" s="134"/>
      <c r="B39" s="204"/>
      <c r="C39" s="205"/>
      <c r="D39" s="206" t="s">
        <v>114</v>
      </c>
      <c r="E39" s="207">
        <f>STDEV(E34:E37)/E38</f>
        <v>0</v>
      </c>
      <c r="F39" s="208"/>
      <c r="G39" s="134"/>
      <c r="I39" s="134"/>
      <c r="J39" s="134"/>
    </row>
    <row r="40" spans="1:15" ht="19.5" thickBot="1" x14ac:dyDescent="0.35">
      <c r="A40" s="134"/>
      <c r="B40" s="204"/>
      <c r="C40" s="205"/>
      <c r="D40" s="209" t="s">
        <v>115</v>
      </c>
      <c r="E40" s="210">
        <f>COUNT(E34:E37)</f>
        <v>3</v>
      </c>
      <c r="F40" s="211"/>
      <c r="G40" s="134"/>
      <c r="I40" s="134"/>
      <c r="J40" s="134"/>
    </row>
    <row r="41" spans="1:15" x14ac:dyDescent="0.3">
      <c r="A41" s="212"/>
      <c r="B41" s="213"/>
      <c r="C41" s="204"/>
      <c r="D41" s="204"/>
      <c r="E41" s="204"/>
      <c r="F41" s="204"/>
      <c r="G41" s="214"/>
      <c r="H41" s="134"/>
      <c r="I41" s="134"/>
      <c r="J41" s="134"/>
    </row>
    <row r="43" spans="1:15" x14ac:dyDescent="0.3">
      <c r="A43" s="215" t="s">
        <v>69</v>
      </c>
      <c r="B43" s="150" t="s">
        <v>116</v>
      </c>
    </row>
    <row r="44" spans="1:15" x14ac:dyDescent="0.3">
      <c r="A44" s="136" t="s">
        <v>117</v>
      </c>
      <c r="B44" s="216" t="str">
        <f>B21</f>
        <v>Each vials contains:Penicillin G Benzathine USP 2.4 Mega Units(2,400,000 Units)</v>
      </c>
    </row>
    <row r="45" spans="1:15" s="220" customFormat="1" ht="26.25" customHeight="1" x14ac:dyDescent="0.4">
      <c r="A45" s="217" t="s">
        <v>99</v>
      </c>
      <c r="B45" s="218" t="s">
        <v>118</v>
      </c>
      <c r="C45" s="218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5" s="220" customFormat="1" ht="26.25" customHeight="1" x14ac:dyDescent="0.4">
      <c r="A46" s="221" t="s">
        <v>119</v>
      </c>
      <c r="B46" s="222" t="s">
        <v>120</v>
      </c>
      <c r="C46" s="222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5" s="220" customFormat="1" ht="27" customHeight="1" x14ac:dyDescent="0.4">
      <c r="A47" s="221" t="s">
        <v>121</v>
      </c>
      <c r="B47" s="223">
        <v>1595</v>
      </c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</row>
    <row r="48" spans="1:15" x14ac:dyDescent="0.3">
      <c r="B48" s="216"/>
    </row>
    <row r="49" spans="1:15" x14ac:dyDescent="0.3">
      <c r="A49" s="172" t="s">
        <v>122</v>
      </c>
      <c r="B49" s="224" t="s">
        <v>123</v>
      </c>
      <c r="C49" s="136" t="s">
        <v>124</v>
      </c>
      <c r="D49" s="225">
        <v>2400000</v>
      </c>
      <c r="E49" s="225"/>
      <c r="F49" s="136" t="str">
        <f>B20</f>
        <v>Benzathine G Penicillin</v>
      </c>
      <c r="J49" s="226"/>
    </row>
    <row r="50" spans="1:15" x14ac:dyDescent="0.3">
      <c r="A50" s="172"/>
      <c r="J50" s="226"/>
    </row>
    <row r="51" spans="1:15" ht="26.25" x14ac:dyDescent="0.4">
      <c r="A51" s="172" t="s">
        <v>125</v>
      </c>
      <c r="B51" s="227" t="str">
        <f>B27</f>
        <v>0.01 N Sodium Thiosulphate</v>
      </c>
      <c r="C51" s="228" t="s">
        <v>126</v>
      </c>
      <c r="D51" s="153">
        <v>1.2689999999999999</v>
      </c>
      <c r="E51" s="153"/>
      <c r="F51" s="134" t="str">
        <f>B20</f>
        <v>Benzathine G Penicillin</v>
      </c>
      <c r="J51" s="226"/>
    </row>
    <row r="52" spans="1:15" ht="19.5" thickBot="1" x14ac:dyDescent="0.35">
      <c r="A52" s="134"/>
      <c r="B52" s="134"/>
      <c r="C52" s="134"/>
      <c r="D52" s="134"/>
      <c r="E52" s="134"/>
      <c r="J52" s="226"/>
    </row>
    <row r="53" spans="1:15" s="240" customFormat="1" ht="27" customHeight="1" thickBot="1" x14ac:dyDescent="0.45">
      <c r="A53" s="229" t="s">
        <v>127</v>
      </c>
      <c r="B53" s="230">
        <v>25</v>
      </c>
      <c r="C53" s="231"/>
      <c r="D53" s="232" t="s">
        <v>128</v>
      </c>
      <c r="E53" s="233"/>
      <c r="F53" s="234"/>
      <c r="G53" s="232" t="s">
        <v>129</v>
      </c>
      <c r="H53" s="235"/>
      <c r="I53" s="234"/>
      <c r="J53" s="236"/>
      <c r="K53" s="237"/>
      <c r="L53" s="237"/>
      <c r="M53" s="238"/>
      <c r="N53" s="238"/>
      <c r="O53" s="239"/>
    </row>
    <row r="54" spans="1:15" s="240" customFormat="1" ht="27" customHeight="1" x14ac:dyDescent="0.4">
      <c r="A54" s="241" t="s">
        <v>130</v>
      </c>
      <c r="B54" s="242">
        <v>1</v>
      </c>
      <c r="C54" s="243" t="s">
        <v>131</v>
      </c>
      <c r="D54" s="244" t="s">
        <v>132</v>
      </c>
      <c r="E54" s="245" t="s">
        <v>133</v>
      </c>
      <c r="F54" s="246" t="s">
        <v>134</v>
      </c>
      <c r="G54" s="247" t="s">
        <v>132</v>
      </c>
      <c r="H54" s="245" t="s">
        <v>133</v>
      </c>
      <c r="I54" s="246" t="s">
        <v>134</v>
      </c>
      <c r="J54" s="248" t="s">
        <v>135</v>
      </c>
      <c r="K54" s="237"/>
      <c r="L54" s="237"/>
      <c r="M54" s="238"/>
      <c r="N54" s="238"/>
      <c r="O54" s="239"/>
    </row>
    <row r="55" spans="1:15" s="240" customFormat="1" ht="26.25" customHeight="1" x14ac:dyDescent="0.4">
      <c r="A55" s="241" t="s">
        <v>136</v>
      </c>
      <c r="B55" s="242">
        <v>1</v>
      </c>
      <c r="C55" s="249">
        <v>1</v>
      </c>
      <c r="D55" s="250">
        <v>10</v>
      </c>
      <c r="E55" s="251">
        <f>($J$59-D55)*$G$38</f>
        <v>5.7655547189055003</v>
      </c>
      <c r="F55" s="252">
        <f>2*$D$62/E55</f>
        <v>692.71391821222278</v>
      </c>
      <c r="G55" s="250">
        <v>10.1</v>
      </c>
      <c r="H55" s="251">
        <f>($J$59-G55)*$G$38</f>
        <v>5.6632075937178294</v>
      </c>
      <c r="I55" s="252">
        <f>2*$G$62/H55</f>
        <v>707.48598452307272</v>
      </c>
      <c r="J55" s="253">
        <v>15.7</v>
      </c>
      <c r="K55" s="237"/>
      <c r="L55" s="237"/>
      <c r="M55" s="238"/>
      <c r="N55" s="238"/>
      <c r="O55" s="239"/>
    </row>
    <row r="56" spans="1:15" s="240" customFormat="1" ht="26.25" customHeight="1" x14ac:dyDescent="0.4">
      <c r="A56" s="241" t="s">
        <v>137</v>
      </c>
      <c r="B56" s="242">
        <v>1</v>
      </c>
      <c r="C56" s="254">
        <v>2</v>
      </c>
      <c r="D56" s="255">
        <v>9.99</v>
      </c>
      <c r="E56" s="256">
        <f>($J$59-D56)*$G$38</f>
        <v>5.7757894314242675</v>
      </c>
      <c r="F56" s="257">
        <f t="shared" ref="F56:F57" si="1">2*$D$62/E56</f>
        <v>691.48642751249645</v>
      </c>
      <c r="G56" s="258">
        <v>10</v>
      </c>
      <c r="H56" s="256">
        <f>($J$59-G56)*$G$38</f>
        <v>5.7655547189055003</v>
      </c>
      <c r="I56" s="257">
        <f t="shared" ref="I56:I57" si="2">2*$G$62/H56</f>
        <v>694.92706172088799</v>
      </c>
      <c r="J56" s="259">
        <v>15.6</v>
      </c>
      <c r="K56" s="237"/>
      <c r="L56" s="237"/>
      <c r="M56" s="238"/>
      <c r="N56" s="238"/>
      <c r="O56" s="239"/>
    </row>
    <row r="57" spans="1:15" s="261" customFormat="1" ht="26.25" customHeight="1" x14ac:dyDescent="0.4">
      <c r="A57" s="241" t="s">
        <v>138</v>
      </c>
      <c r="B57" s="242">
        <v>1</v>
      </c>
      <c r="C57" s="254">
        <v>3</v>
      </c>
      <c r="D57" s="255">
        <v>9.99</v>
      </c>
      <c r="E57" s="256">
        <f>($J$59-D57)*$G$38</f>
        <v>5.7757894314242675</v>
      </c>
      <c r="F57" s="257">
        <f t="shared" si="1"/>
        <v>691.48642751249645</v>
      </c>
      <c r="G57" s="258">
        <v>10</v>
      </c>
      <c r="H57" s="256">
        <f>($J$59-G57)*$G$38</f>
        <v>5.7655547189055003</v>
      </c>
      <c r="I57" s="257">
        <f t="shared" si="2"/>
        <v>694.92706172088799</v>
      </c>
      <c r="J57" s="259">
        <v>15.6</v>
      </c>
      <c r="K57" s="260"/>
      <c r="L57" s="260"/>
      <c r="M57" s="238"/>
      <c r="N57" s="238"/>
      <c r="O57" s="231"/>
    </row>
    <row r="58" spans="1:15" s="261" customFormat="1" ht="27" customHeight="1" x14ac:dyDescent="0.4">
      <c r="A58" s="241" t="s">
        <v>139</v>
      </c>
      <c r="B58" s="242">
        <v>1</v>
      </c>
      <c r="C58" s="262">
        <v>4</v>
      </c>
      <c r="D58" s="263"/>
      <c r="E58" s="264"/>
      <c r="F58" s="265"/>
      <c r="G58" s="263"/>
      <c r="H58" s="266"/>
      <c r="I58" s="267"/>
      <c r="J58" s="268"/>
      <c r="K58" s="260"/>
      <c r="L58" s="260"/>
      <c r="M58" s="238"/>
      <c r="N58" s="238"/>
      <c r="O58" s="231"/>
    </row>
    <row r="59" spans="1:15" s="261" customFormat="1" ht="27" customHeight="1" thickBot="1" x14ac:dyDescent="0.45">
      <c r="A59" s="241" t="s">
        <v>140</v>
      </c>
      <c r="B59" s="242">
        <v>1</v>
      </c>
      <c r="C59" s="269" t="s">
        <v>141</v>
      </c>
      <c r="D59" s="270">
        <f t="shared" ref="D59:J59" si="3">AVERAGE(D55:D58)</f>
        <v>9.9933333333333341</v>
      </c>
      <c r="E59" s="271">
        <f t="shared" si="3"/>
        <v>5.7723778605846787</v>
      </c>
      <c r="F59" s="272">
        <f t="shared" si="3"/>
        <v>691.89559107907189</v>
      </c>
      <c r="G59" s="270">
        <f t="shared" si="3"/>
        <v>10.033333333333333</v>
      </c>
      <c r="H59" s="273">
        <f t="shared" si="3"/>
        <v>5.7314390105096109</v>
      </c>
      <c r="I59" s="274">
        <f t="shared" si="3"/>
        <v>699.11336932161623</v>
      </c>
      <c r="J59" s="275">
        <f t="shared" si="3"/>
        <v>15.633333333333333</v>
      </c>
      <c r="K59" s="260"/>
      <c r="L59" s="260"/>
      <c r="M59" s="260"/>
    </row>
    <row r="60" spans="1:15" s="261" customFormat="1" ht="26.25" customHeight="1" x14ac:dyDescent="0.4">
      <c r="A60" s="241" t="s">
        <v>142</v>
      </c>
      <c r="B60" s="242">
        <v>1</v>
      </c>
      <c r="C60" s="276" t="s">
        <v>143</v>
      </c>
      <c r="D60" s="277">
        <v>31.3</v>
      </c>
      <c r="E60" s="278"/>
      <c r="F60" s="231"/>
      <c r="G60" s="277">
        <v>31.4</v>
      </c>
      <c r="H60" s="260"/>
      <c r="I60" s="260"/>
      <c r="J60" s="279"/>
      <c r="K60" s="260"/>
      <c r="L60" s="260"/>
      <c r="M60" s="260"/>
    </row>
    <row r="61" spans="1:15" s="261" customFormat="1" ht="24.75" customHeight="1" x14ac:dyDescent="0.4">
      <c r="A61" s="241" t="s">
        <v>144</v>
      </c>
      <c r="B61" s="242">
        <v>1</v>
      </c>
      <c r="C61" s="280" t="s">
        <v>145</v>
      </c>
      <c r="D61" s="281">
        <f>D60*B47</f>
        <v>49923.5</v>
      </c>
      <c r="E61" s="282"/>
      <c r="F61" s="283"/>
      <c r="G61" s="284">
        <f>G60*B47</f>
        <v>50083</v>
      </c>
      <c r="H61" s="260"/>
      <c r="I61" s="260"/>
      <c r="J61" s="279"/>
      <c r="K61" s="260"/>
      <c r="L61" s="260"/>
      <c r="M61" s="260"/>
    </row>
    <row r="62" spans="1:15" s="261" customFormat="1" ht="23.25" customHeight="1" thickBot="1" x14ac:dyDescent="0.35">
      <c r="A62" s="241" t="s">
        <v>146</v>
      </c>
      <c r="B62" s="285">
        <f>(B61/B60)*(B59/B58)*(B57/B56)*(B55/B54)*B53</f>
        <v>25</v>
      </c>
      <c r="C62" s="280" t="s">
        <v>147</v>
      </c>
      <c r="D62" s="286">
        <f>D61/B62</f>
        <v>1996.94</v>
      </c>
      <c r="E62" s="287"/>
      <c r="F62" s="288"/>
      <c r="G62" s="281">
        <f>G61/B62</f>
        <v>2003.32</v>
      </c>
      <c r="H62" s="260"/>
      <c r="I62" s="260"/>
      <c r="J62" s="279"/>
      <c r="K62" s="260"/>
      <c r="L62" s="260"/>
      <c r="M62" s="260"/>
    </row>
    <row r="63" spans="1:15" s="261" customFormat="1" ht="26.25" customHeight="1" thickBot="1" x14ac:dyDescent="0.45">
      <c r="A63" s="289" t="s">
        <v>148</v>
      </c>
      <c r="B63" s="290"/>
      <c r="C63" s="291" t="s">
        <v>149</v>
      </c>
      <c r="D63" s="292">
        <v>2000</v>
      </c>
      <c r="E63" s="293"/>
      <c r="F63" s="294"/>
      <c r="G63" s="295"/>
      <c r="H63" s="260"/>
      <c r="I63" s="260"/>
      <c r="J63" s="279"/>
      <c r="K63" s="260"/>
      <c r="L63" s="260"/>
      <c r="M63" s="260"/>
    </row>
    <row r="64" spans="1:15" s="261" customFormat="1" ht="27" customHeight="1" thickBot="1" x14ac:dyDescent="0.35">
      <c r="A64" s="296"/>
      <c r="B64" s="297"/>
      <c r="C64" s="229" t="s">
        <v>150</v>
      </c>
      <c r="D64" s="298">
        <f>AVERAGE(F55:F58,I55:I58)</f>
        <v>695.50448020034401</v>
      </c>
      <c r="E64" s="282"/>
      <c r="F64" s="299"/>
      <c r="G64" s="294"/>
      <c r="H64" s="260"/>
      <c r="I64" s="260"/>
      <c r="J64" s="279"/>
      <c r="K64" s="260"/>
      <c r="L64" s="260"/>
      <c r="M64" s="260"/>
    </row>
    <row r="65" spans="1:1023" s="261" customFormat="1" x14ac:dyDescent="0.3">
      <c r="A65" s="260"/>
      <c r="B65" s="260"/>
      <c r="C65" s="241" t="s">
        <v>114</v>
      </c>
      <c r="D65" s="300">
        <f>STDEV(F55:F58,I55:I58)/D64</f>
        <v>8.7292661439357846E-3</v>
      </c>
      <c r="E65" s="282"/>
      <c r="F65" s="260"/>
      <c r="G65" s="301"/>
      <c r="H65" s="260"/>
      <c r="I65" s="260"/>
      <c r="J65" s="279"/>
      <c r="K65" s="260"/>
      <c r="L65" s="260"/>
      <c r="M65" s="260"/>
    </row>
    <row r="66" spans="1:1023" s="261" customFormat="1" ht="19.5" customHeight="1" thickBot="1" x14ac:dyDescent="0.35">
      <c r="A66" s="260"/>
      <c r="B66" s="260"/>
      <c r="C66" s="302" t="s">
        <v>115</v>
      </c>
      <c r="D66" s="303">
        <f>COUNT(F55:F58,I55:I58)</f>
        <v>6</v>
      </c>
      <c r="E66" s="304"/>
      <c r="F66" s="260"/>
      <c r="G66" s="301"/>
      <c r="H66" s="260"/>
      <c r="I66" s="260"/>
      <c r="J66" s="279"/>
      <c r="K66" s="260"/>
      <c r="L66" s="260"/>
      <c r="M66" s="260"/>
    </row>
    <row r="67" spans="1:1023" s="261" customFormat="1" x14ac:dyDescent="0.3">
      <c r="A67" s="260"/>
      <c r="B67" s="260"/>
      <c r="E67" s="305"/>
      <c r="F67" s="260"/>
      <c r="G67" s="306"/>
      <c r="H67" s="260"/>
      <c r="I67" s="260"/>
      <c r="J67" s="279"/>
      <c r="K67" s="260"/>
      <c r="L67" s="260"/>
      <c r="M67" s="260"/>
    </row>
    <row r="68" spans="1:1023" s="261" customFormat="1" x14ac:dyDescent="0.3">
      <c r="A68" s="307" t="s">
        <v>69</v>
      </c>
      <c r="B68" s="308" t="s">
        <v>151</v>
      </c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60"/>
    </row>
    <row r="69" spans="1:1023" s="261" customFormat="1" ht="26.25" x14ac:dyDescent="0.4">
      <c r="A69" s="309" t="s">
        <v>117</v>
      </c>
      <c r="B69" s="310" t="s">
        <v>152</v>
      </c>
      <c r="C69" s="311">
        <f>D49</f>
        <v>2400000</v>
      </c>
      <c r="D69" s="231" t="str">
        <f>B20</f>
        <v>Benzathine G Penicillin</v>
      </c>
      <c r="E69" s="260"/>
      <c r="F69" s="260"/>
      <c r="G69" s="260"/>
      <c r="H69" s="260"/>
      <c r="I69" s="260"/>
      <c r="J69" s="260"/>
      <c r="K69" s="260"/>
      <c r="L69" s="260"/>
      <c r="M69" s="260"/>
    </row>
    <row r="70" spans="1:1023" s="261" customFormat="1" ht="26.25" x14ac:dyDescent="0.4">
      <c r="A70" s="310" t="s">
        <v>153</v>
      </c>
      <c r="B70" s="312">
        <v>2006.9390000000001</v>
      </c>
      <c r="C70" s="260"/>
      <c r="D70" s="260"/>
      <c r="E70" s="260"/>
      <c r="F70" s="260"/>
      <c r="G70" s="260"/>
      <c r="H70" s="260"/>
      <c r="I70" s="260"/>
      <c r="J70" s="283"/>
      <c r="K70" s="260"/>
      <c r="L70" s="260"/>
      <c r="M70" s="260"/>
    </row>
    <row r="71" spans="1:1023" s="261" customFormat="1" ht="26.25" x14ac:dyDescent="0.4">
      <c r="A71" s="310" t="s">
        <v>154</v>
      </c>
      <c r="B71" s="313"/>
      <c r="C71" s="314">
        <f>D64</f>
        <v>695.50448020034401</v>
      </c>
      <c r="D71" s="310" t="s">
        <v>155</v>
      </c>
      <c r="E71" s="310"/>
      <c r="F71" s="260"/>
      <c r="G71" s="260"/>
      <c r="H71" s="260"/>
      <c r="I71" s="260"/>
      <c r="J71" s="283"/>
      <c r="K71" s="260"/>
      <c r="L71" s="260"/>
      <c r="M71" s="260"/>
    </row>
    <row r="72" spans="1:1023" s="261" customFormat="1" ht="19.5" customHeight="1" thickBot="1" x14ac:dyDescent="0.35">
      <c r="A72" s="260"/>
      <c r="B72" s="260"/>
      <c r="C72" s="260"/>
      <c r="D72" s="260"/>
      <c r="E72" s="260"/>
      <c r="F72" s="260"/>
      <c r="G72" s="260"/>
      <c r="H72" s="260"/>
      <c r="I72" s="260"/>
      <c r="J72" s="283"/>
      <c r="K72" s="260"/>
      <c r="L72" s="260"/>
      <c r="M72" s="260"/>
    </row>
    <row r="73" spans="1:1023" s="240" customFormat="1" ht="27" customHeight="1" thickBot="1" x14ac:dyDescent="0.45">
      <c r="A73" s="229" t="s">
        <v>156</v>
      </c>
      <c r="B73" s="230">
        <v>50</v>
      </c>
      <c r="C73" s="231"/>
      <c r="D73" s="315" t="s">
        <v>157</v>
      </c>
      <c r="E73" s="316" t="s">
        <v>132</v>
      </c>
      <c r="F73" s="316" t="s">
        <v>133</v>
      </c>
      <c r="G73" s="317" t="s">
        <v>158</v>
      </c>
      <c r="H73" s="318" t="s">
        <v>159</v>
      </c>
      <c r="I73" s="243" t="s">
        <v>160</v>
      </c>
      <c r="J73" s="318" t="s">
        <v>135</v>
      </c>
      <c r="K73" s="319"/>
      <c r="L73" s="319"/>
      <c r="M73" s="320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  <c r="AA73" s="319"/>
      <c r="AB73" s="319"/>
      <c r="AC73" s="319"/>
      <c r="AD73" s="319"/>
      <c r="AE73" s="319"/>
      <c r="AF73" s="319"/>
      <c r="AG73" s="319"/>
      <c r="AH73" s="319"/>
      <c r="AI73" s="319"/>
      <c r="AJ73" s="319"/>
      <c r="AK73" s="319"/>
      <c r="AL73" s="319"/>
      <c r="AM73" s="319"/>
      <c r="AN73" s="319"/>
      <c r="AO73" s="319"/>
      <c r="AP73" s="319"/>
      <c r="AQ73" s="319"/>
      <c r="AR73" s="319"/>
      <c r="AS73" s="319"/>
      <c r="AT73" s="319"/>
      <c r="AU73" s="319"/>
      <c r="AV73" s="319"/>
      <c r="AW73" s="319"/>
      <c r="AX73" s="319"/>
      <c r="AY73" s="319"/>
      <c r="AZ73" s="319"/>
      <c r="BA73" s="319"/>
      <c r="BB73" s="319"/>
      <c r="BC73" s="319"/>
      <c r="BD73" s="319"/>
      <c r="BE73" s="319"/>
      <c r="BF73" s="319"/>
      <c r="BG73" s="319"/>
      <c r="BH73" s="319"/>
      <c r="BI73" s="319"/>
      <c r="BJ73" s="319"/>
      <c r="BK73" s="319"/>
      <c r="BL73" s="319"/>
      <c r="BM73" s="319"/>
      <c r="BN73" s="319"/>
      <c r="BO73" s="319"/>
      <c r="BP73" s="319"/>
      <c r="BQ73" s="319"/>
      <c r="BR73" s="319"/>
      <c r="BS73" s="319"/>
      <c r="BT73" s="319"/>
      <c r="BU73" s="319"/>
      <c r="BV73" s="319"/>
      <c r="BW73" s="319"/>
      <c r="BX73" s="319"/>
      <c r="BY73" s="319"/>
      <c r="BZ73" s="319"/>
      <c r="CA73" s="319"/>
      <c r="CB73" s="319"/>
      <c r="CC73" s="319"/>
      <c r="CD73" s="319"/>
      <c r="CE73" s="319"/>
      <c r="CF73" s="319"/>
      <c r="CG73" s="319"/>
      <c r="CH73" s="319"/>
      <c r="CI73" s="319"/>
      <c r="CJ73" s="319"/>
      <c r="CK73" s="319"/>
      <c r="CL73" s="319"/>
      <c r="CM73" s="319"/>
      <c r="CN73" s="319"/>
      <c r="CO73" s="319"/>
      <c r="CP73" s="319"/>
      <c r="CQ73" s="319"/>
      <c r="CR73" s="319"/>
      <c r="CS73" s="319"/>
      <c r="CT73" s="319"/>
      <c r="CU73" s="319"/>
      <c r="CV73" s="319"/>
      <c r="CW73" s="319"/>
      <c r="CX73" s="319"/>
      <c r="CY73" s="319"/>
      <c r="CZ73" s="319"/>
      <c r="DA73" s="319"/>
      <c r="DB73" s="319"/>
      <c r="DC73" s="319"/>
      <c r="DD73" s="319"/>
      <c r="DE73" s="319"/>
      <c r="DF73" s="319"/>
      <c r="DG73" s="319"/>
      <c r="DH73" s="319"/>
      <c r="DI73" s="319"/>
      <c r="DJ73" s="319"/>
      <c r="DK73" s="319"/>
      <c r="DL73" s="319"/>
      <c r="DM73" s="319"/>
      <c r="DN73" s="319"/>
      <c r="DO73" s="319"/>
      <c r="DP73" s="319"/>
      <c r="DQ73" s="319"/>
      <c r="DR73" s="319"/>
      <c r="DS73" s="319"/>
      <c r="DT73" s="319"/>
      <c r="DU73" s="319"/>
      <c r="DV73" s="319"/>
      <c r="DW73" s="319"/>
      <c r="DX73" s="319"/>
      <c r="DY73" s="319"/>
      <c r="DZ73" s="319"/>
      <c r="EA73" s="319"/>
      <c r="EB73" s="319"/>
      <c r="EC73" s="319"/>
      <c r="ED73" s="319"/>
      <c r="EE73" s="319"/>
      <c r="EF73" s="319"/>
      <c r="EG73" s="319"/>
      <c r="EH73" s="319"/>
      <c r="EI73" s="319"/>
      <c r="EJ73" s="319"/>
      <c r="EK73" s="319"/>
      <c r="EL73" s="319"/>
      <c r="EM73" s="319"/>
      <c r="EN73" s="319"/>
      <c r="EO73" s="319"/>
      <c r="EP73" s="319"/>
      <c r="EQ73" s="319"/>
      <c r="ER73" s="319"/>
      <c r="ES73" s="319"/>
      <c r="ET73" s="319"/>
      <c r="EU73" s="319"/>
      <c r="EV73" s="319"/>
      <c r="EW73" s="319"/>
      <c r="EX73" s="319"/>
      <c r="EY73" s="319"/>
      <c r="EZ73" s="319"/>
      <c r="FA73" s="319"/>
      <c r="FB73" s="319"/>
      <c r="FC73" s="319"/>
      <c r="FD73" s="319"/>
      <c r="FE73" s="319"/>
      <c r="FF73" s="319"/>
      <c r="FG73" s="319"/>
      <c r="FH73" s="319"/>
      <c r="FI73" s="319"/>
      <c r="FJ73" s="319"/>
      <c r="FK73" s="319"/>
      <c r="FL73" s="319"/>
      <c r="FM73" s="319"/>
      <c r="FN73" s="319"/>
      <c r="FO73" s="319"/>
      <c r="FP73" s="319"/>
      <c r="FQ73" s="319"/>
      <c r="FR73" s="319"/>
      <c r="FS73" s="319"/>
      <c r="FT73" s="319"/>
      <c r="FU73" s="319"/>
      <c r="FV73" s="319"/>
      <c r="FW73" s="319"/>
      <c r="FX73" s="319"/>
      <c r="FY73" s="319"/>
      <c r="FZ73" s="319"/>
      <c r="GA73" s="319"/>
      <c r="GB73" s="319"/>
      <c r="GC73" s="319"/>
      <c r="GD73" s="319"/>
      <c r="GE73" s="319"/>
      <c r="GF73" s="319"/>
      <c r="GG73" s="319"/>
      <c r="GH73" s="319"/>
      <c r="GI73" s="319"/>
      <c r="GJ73" s="319"/>
      <c r="GK73" s="319"/>
      <c r="GL73" s="319"/>
      <c r="GM73" s="319"/>
      <c r="GN73" s="319"/>
      <c r="GO73" s="319"/>
      <c r="GP73" s="319"/>
      <c r="GQ73" s="319"/>
      <c r="GR73" s="319"/>
      <c r="GS73" s="319"/>
      <c r="GT73" s="319"/>
      <c r="GU73" s="319"/>
      <c r="GV73" s="319"/>
      <c r="GW73" s="319"/>
      <c r="GX73" s="319"/>
      <c r="GY73" s="319"/>
      <c r="GZ73" s="319"/>
      <c r="HA73" s="319"/>
      <c r="HB73" s="319"/>
      <c r="HC73" s="319"/>
      <c r="HD73" s="319"/>
      <c r="HE73" s="319"/>
      <c r="HF73" s="319"/>
      <c r="HG73" s="319"/>
      <c r="HH73" s="319"/>
      <c r="HI73" s="319"/>
      <c r="HJ73" s="319"/>
      <c r="HK73" s="319"/>
      <c r="HL73" s="319"/>
      <c r="HM73" s="319"/>
      <c r="HN73" s="319"/>
      <c r="HO73" s="319"/>
      <c r="HP73" s="319"/>
      <c r="HQ73" s="319"/>
      <c r="HR73" s="319"/>
      <c r="HS73" s="319"/>
      <c r="HT73" s="319"/>
      <c r="HU73" s="319"/>
      <c r="HV73" s="319"/>
      <c r="HW73" s="319"/>
      <c r="HX73" s="319"/>
      <c r="HY73" s="319"/>
      <c r="HZ73" s="319"/>
      <c r="IA73" s="319"/>
      <c r="IB73" s="319"/>
      <c r="IC73" s="319"/>
      <c r="ID73" s="319"/>
      <c r="IE73" s="319"/>
      <c r="IF73" s="319"/>
      <c r="IG73" s="319"/>
      <c r="IH73" s="319"/>
      <c r="II73" s="319"/>
      <c r="IJ73" s="319"/>
      <c r="IK73" s="319"/>
      <c r="IL73" s="319"/>
      <c r="IM73" s="319"/>
      <c r="IN73" s="319"/>
      <c r="IO73" s="319"/>
      <c r="IP73" s="319"/>
      <c r="IQ73" s="319"/>
      <c r="IR73" s="319"/>
      <c r="IS73" s="319"/>
      <c r="IT73" s="319"/>
      <c r="IU73" s="319"/>
      <c r="IV73" s="319"/>
      <c r="IW73" s="319"/>
      <c r="IX73" s="319"/>
      <c r="IY73" s="319"/>
      <c r="IZ73" s="319"/>
      <c r="JA73" s="319"/>
      <c r="JB73" s="319"/>
      <c r="JC73" s="319"/>
      <c r="JD73" s="319"/>
      <c r="JE73" s="319"/>
      <c r="JF73" s="319"/>
      <c r="JG73" s="319"/>
      <c r="JH73" s="319"/>
      <c r="JI73" s="319"/>
      <c r="JJ73" s="319"/>
      <c r="JK73" s="319"/>
      <c r="JL73" s="319"/>
      <c r="JM73" s="319"/>
      <c r="JN73" s="319"/>
      <c r="JO73" s="319"/>
      <c r="JP73" s="319"/>
      <c r="JQ73" s="319"/>
      <c r="JR73" s="319"/>
      <c r="JS73" s="319"/>
      <c r="JT73" s="319"/>
      <c r="JU73" s="319"/>
      <c r="JV73" s="319"/>
      <c r="JW73" s="319"/>
      <c r="JX73" s="319"/>
      <c r="JY73" s="319"/>
      <c r="JZ73" s="319"/>
      <c r="KA73" s="319"/>
      <c r="KB73" s="319"/>
      <c r="KC73" s="319"/>
      <c r="KD73" s="319"/>
      <c r="KE73" s="319"/>
      <c r="KF73" s="319"/>
      <c r="KG73" s="319"/>
      <c r="KH73" s="319"/>
      <c r="KI73" s="319"/>
      <c r="KJ73" s="319"/>
      <c r="KK73" s="319"/>
      <c r="KL73" s="319"/>
      <c r="KM73" s="319"/>
      <c r="KN73" s="319"/>
      <c r="KO73" s="319"/>
      <c r="KP73" s="319"/>
      <c r="KQ73" s="319"/>
      <c r="KR73" s="319"/>
      <c r="KS73" s="319"/>
      <c r="KT73" s="319"/>
      <c r="KU73" s="319"/>
      <c r="KV73" s="319"/>
      <c r="KW73" s="319"/>
      <c r="KX73" s="319"/>
      <c r="KY73" s="319"/>
      <c r="KZ73" s="319"/>
      <c r="LA73" s="319"/>
      <c r="LB73" s="319"/>
      <c r="LC73" s="319"/>
      <c r="LD73" s="319"/>
      <c r="LE73" s="319"/>
      <c r="LF73" s="319"/>
      <c r="LG73" s="319"/>
      <c r="LH73" s="319"/>
      <c r="LI73" s="319"/>
      <c r="LJ73" s="319"/>
      <c r="LK73" s="319"/>
      <c r="LL73" s="319"/>
      <c r="LM73" s="319"/>
      <c r="LN73" s="319"/>
      <c r="LO73" s="319"/>
      <c r="LP73" s="319"/>
      <c r="LQ73" s="319"/>
      <c r="LR73" s="319"/>
      <c r="LS73" s="319"/>
      <c r="LT73" s="319"/>
      <c r="LU73" s="319"/>
      <c r="LV73" s="319"/>
      <c r="LW73" s="319"/>
      <c r="LX73" s="319"/>
      <c r="LY73" s="319"/>
      <c r="LZ73" s="319"/>
      <c r="MA73" s="319"/>
      <c r="MB73" s="319"/>
      <c r="MC73" s="319"/>
      <c r="MD73" s="319"/>
      <c r="ME73" s="319"/>
      <c r="MF73" s="319"/>
      <c r="MG73" s="319"/>
      <c r="MH73" s="319"/>
      <c r="MI73" s="319"/>
      <c r="MJ73" s="319"/>
      <c r="MK73" s="319"/>
      <c r="ML73" s="319"/>
      <c r="MM73" s="319"/>
      <c r="MN73" s="319"/>
      <c r="MO73" s="319"/>
      <c r="MP73" s="319"/>
      <c r="MQ73" s="319"/>
      <c r="MR73" s="319"/>
      <c r="MS73" s="319"/>
      <c r="MT73" s="319"/>
      <c r="MU73" s="319"/>
      <c r="MV73" s="319"/>
      <c r="MW73" s="319"/>
      <c r="MX73" s="319"/>
      <c r="MY73" s="319"/>
      <c r="MZ73" s="319"/>
      <c r="NA73" s="319"/>
      <c r="NB73" s="319"/>
      <c r="NC73" s="319"/>
      <c r="ND73" s="319"/>
      <c r="NE73" s="319"/>
      <c r="NF73" s="319"/>
      <c r="NG73" s="319"/>
      <c r="NH73" s="319"/>
      <c r="NI73" s="319"/>
      <c r="NJ73" s="319"/>
      <c r="NK73" s="319"/>
      <c r="NL73" s="319"/>
      <c r="NM73" s="319"/>
      <c r="NN73" s="319"/>
      <c r="NO73" s="319"/>
      <c r="NP73" s="319"/>
      <c r="NQ73" s="319"/>
      <c r="NR73" s="319"/>
      <c r="NS73" s="319"/>
      <c r="NT73" s="319"/>
      <c r="NU73" s="319"/>
      <c r="NV73" s="319"/>
      <c r="NW73" s="319"/>
      <c r="NX73" s="319"/>
      <c r="NY73" s="319"/>
      <c r="NZ73" s="319"/>
      <c r="OA73" s="319"/>
      <c r="OB73" s="319"/>
      <c r="OC73" s="319"/>
      <c r="OD73" s="319"/>
      <c r="OE73" s="319"/>
      <c r="OF73" s="319"/>
      <c r="OG73" s="319"/>
      <c r="OH73" s="319"/>
      <c r="OI73" s="319"/>
      <c r="OJ73" s="319"/>
      <c r="OK73" s="319"/>
      <c r="OL73" s="319"/>
      <c r="OM73" s="319"/>
      <c r="ON73" s="319"/>
      <c r="OO73" s="319"/>
      <c r="OP73" s="319"/>
      <c r="OQ73" s="319"/>
      <c r="OR73" s="319"/>
      <c r="OS73" s="319"/>
      <c r="OT73" s="319"/>
      <c r="OU73" s="319"/>
      <c r="OV73" s="319"/>
      <c r="OW73" s="319"/>
      <c r="OX73" s="319"/>
      <c r="OY73" s="319"/>
      <c r="OZ73" s="319"/>
      <c r="PA73" s="319"/>
      <c r="PB73" s="319"/>
      <c r="PC73" s="319"/>
      <c r="PD73" s="319"/>
      <c r="PE73" s="319"/>
      <c r="PF73" s="319"/>
      <c r="PG73" s="319"/>
      <c r="PH73" s="319"/>
      <c r="PI73" s="319"/>
      <c r="PJ73" s="319"/>
      <c r="PK73" s="319"/>
      <c r="PL73" s="319"/>
      <c r="PM73" s="319"/>
      <c r="PN73" s="319"/>
      <c r="PO73" s="319"/>
      <c r="PP73" s="319"/>
      <c r="PQ73" s="319"/>
      <c r="PR73" s="319"/>
      <c r="PS73" s="319"/>
      <c r="PT73" s="319"/>
      <c r="PU73" s="319"/>
      <c r="PV73" s="319"/>
      <c r="PW73" s="319"/>
      <c r="PX73" s="319"/>
      <c r="PY73" s="319"/>
      <c r="PZ73" s="319"/>
      <c r="QA73" s="319"/>
      <c r="QB73" s="319"/>
      <c r="QC73" s="319"/>
      <c r="QD73" s="319"/>
      <c r="QE73" s="319"/>
      <c r="QF73" s="319"/>
      <c r="QG73" s="319"/>
      <c r="QH73" s="319"/>
      <c r="QI73" s="319"/>
      <c r="QJ73" s="319"/>
      <c r="QK73" s="319"/>
      <c r="QL73" s="319"/>
      <c r="QM73" s="319"/>
      <c r="QN73" s="319"/>
      <c r="QO73" s="319"/>
      <c r="QP73" s="319"/>
      <c r="QQ73" s="319"/>
      <c r="QR73" s="319"/>
      <c r="QS73" s="319"/>
      <c r="QT73" s="319"/>
      <c r="QU73" s="319"/>
      <c r="QV73" s="319"/>
      <c r="QW73" s="319"/>
      <c r="QX73" s="319"/>
      <c r="QY73" s="319"/>
      <c r="QZ73" s="319"/>
      <c r="RA73" s="319"/>
      <c r="RB73" s="319"/>
      <c r="RC73" s="319"/>
      <c r="RD73" s="319"/>
      <c r="RE73" s="319"/>
      <c r="RF73" s="319"/>
      <c r="RG73" s="319"/>
      <c r="RH73" s="319"/>
      <c r="RI73" s="319"/>
      <c r="RJ73" s="319"/>
      <c r="RK73" s="319"/>
      <c r="RL73" s="319"/>
      <c r="RM73" s="319"/>
      <c r="RN73" s="319"/>
      <c r="RO73" s="319"/>
      <c r="RP73" s="319"/>
      <c r="RQ73" s="319"/>
      <c r="RR73" s="319"/>
      <c r="RS73" s="319"/>
      <c r="RT73" s="319"/>
      <c r="RU73" s="319"/>
      <c r="RV73" s="319"/>
      <c r="RW73" s="319"/>
      <c r="RX73" s="319"/>
      <c r="RY73" s="319"/>
      <c r="RZ73" s="319"/>
      <c r="SA73" s="319"/>
      <c r="SB73" s="319"/>
      <c r="SC73" s="319"/>
      <c r="SD73" s="319"/>
      <c r="SE73" s="319"/>
      <c r="SF73" s="319"/>
      <c r="SG73" s="319"/>
      <c r="SH73" s="319"/>
      <c r="SI73" s="319"/>
      <c r="SJ73" s="319"/>
      <c r="SK73" s="319"/>
      <c r="SL73" s="319"/>
      <c r="SM73" s="319"/>
      <c r="SN73" s="319"/>
      <c r="SO73" s="319"/>
      <c r="SP73" s="319"/>
      <c r="SQ73" s="319"/>
      <c r="SR73" s="319"/>
      <c r="SS73" s="319"/>
      <c r="ST73" s="319"/>
      <c r="SU73" s="319"/>
      <c r="SV73" s="319"/>
      <c r="SW73" s="319"/>
      <c r="SX73" s="319"/>
      <c r="SY73" s="319"/>
      <c r="SZ73" s="319"/>
      <c r="TA73" s="319"/>
      <c r="TB73" s="319"/>
      <c r="TC73" s="319"/>
      <c r="TD73" s="319"/>
      <c r="TE73" s="319"/>
      <c r="TF73" s="319"/>
      <c r="TG73" s="319"/>
      <c r="TH73" s="319"/>
      <c r="TI73" s="319"/>
      <c r="TJ73" s="319"/>
      <c r="TK73" s="319"/>
      <c r="TL73" s="319"/>
      <c r="TM73" s="319"/>
      <c r="TN73" s="319"/>
      <c r="TO73" s="319"/>
      <c r="TP73" s="319"/>
      <c r="TQ73" s="319"/>
      <c r="TR73" s="319"/>
      <c r="TS73" s="319"/>
      <c r="TT73" s="319"/>
      <c r="TU73" s="319"/>
      <c r="TV73" s="319"/>
      <c r="TW73" s="319"/>
      <c r="TX73" s="319"/>
      <c r="TY73" s="319"/>
      <c r="TZ73" s="319"/>
      <c r="UA73" s="319"/>
      <c r="UB73" s="319"/>
      <c r="UC73" s="319"/>
      <c r="UD73" s="319"/>
      <c r="UE73" s="319"/>
      <c r="UF73" s="319"/>
      <c r="UG73" s="319"/>
      <c r="UH73" s="319"/>
      <c r="UI73" s="319"/>
      <c r="UJ73" s="319"/>
      <c r="UK73" s="319"/>
      <c r="UL73" s="319"/>
      <c r="UM73" s="319"/>
      <c r="UN73" s="319"/>
      <c r="UO73" s="319"/>
      <c r="UP73" s="319"/>
      <c r="UQ73" s="319"/>
      <c r="UR73" s="319"/>
      <c r="US73" s="319"/>
      <c r="UT73" s="319"/>
      <c r="UU73" s="319"/>
      <c r="UV73" s="319"/>
      <c r="UW73" s="319"/>
      <c r="UX73" s="319"/>
      <c r="UY73" s="319"/>
      <c r="UZ73" s="319"/>
      <c r="VA73" s="319"/>
      <c r="VB73" s="319"/>
      <c r="VC73" s="319"/>
      <c r="VD73" s="319"/>
      <c r="VE73" s="319"/>
      <c r="VF73" s="319"/>
      <c r="VG73" s="319"/>
      <c r="VH73" s="319"/>
      <c r="VI73" s="319"/>
      <c r="VJ73" s="319"/>
      <c r="VK73" s="319"/>
      <c r="VL73" s="319"/>
      <c r="VM73" s="319"/>
      <c r="VN73" s="319"/>
      <c r="VO73" s="319"/>
      <c r="VP73" s="319"/>
      <c r="VQ73" s="319"/>
      <c r="VR73" s="319"/>
      <c r="VS73" s="319"/>
      <c r="VT73" s="319"/>
      <c r="VU73" s="319"/>
      <c r="VV73" s="319"/>
      <c r="VW73" s="319"/>
      <c r="VX73" s="319"/>
      <c r="VY73" s="319"/>
      <c r="VZ73" s="319"/>
      <c r="WA73" s="319"/>
      <c r="WB73" s="319"/>
      <c r="WC73" s="319"/>
      <c r="WD73" s="319"/>
      <c r="WE73" s="319"/>
      <c r="WF73" s="319"/>
      <c r="WG73" s="319"/>
      <c r="WH73" s="319"/>
      <c r="WI73" s="319"/>
      <c r="WJ73" s="319"/>
      <c r="WK73" s="319"/>
      <c r="WL73" s="319"/>
      <c r="WM73" s="319"/>
      <c r="WN73" s="319"/>
      <c r="WO73" s="319"/>
      <c r="WP73" s="319"/>
      <c r="WQ73" s="319"/>
      <c r="WR73" s="319"/>
      <c r="WS73" s="319"/>
      <c r="WT73" s="319"/>
      <c r="WU73" s="319"/>
      <c r="WV73" s="319"/>
      <c r="WW73" s="319"/>
      <c r="WX73" s="319"/>
      <c r="WY73" s="319"/>
      <c r="WZ73" s="319"/>
      <c r="XA73" s="319"/>
      <c r="XB73" s="319"/>
      <c r="XC73" s="319"/>
      <c r="XD73" s="319"/>
      <c r="XE73" s="319"/>
      <c r="XF73" s="319"/>
      <c r="XG73" s="319"/>
      <c r="XH73" s="319"/>
      <c r="XI73" s="319"/>
      <c r="XJ73" s="319"/>
      <c r="XK73" s="319"/>
      <c r="XL73" s="319"/>
      <c r="XM73" s="319"/>
      <c r="XN73" s="319"/>
      <c r="XO73" s="319"/>
      <c r="XP73" s="319"/>
      <c r="XQ73" s="319"/>
      <c r="XR73" s="319"/>
      <c r="XS73" s="319"/>
      <c r="XT73" s="319"/>
      <c r="XU73" s="319"/>
      <c r="XV73" s="319"/>
      <c r="XW73" s="319"/>
      <c r="XX73" s="319"/>
      <c r="XY73" s="319"/>
      <c r="XZ73" s="319"/>
      <c r="YA73" s="319"/>
      <c r="YB73" s="319"/>
      <c r="YC73" s="319"/>
      <c r="YD73" s="319"/>
      <c r="YE73" s="319"/>
      <c r="YF73" s="319"/>
      <c r="YG73" s="319"/>
      <c r="YH73" s="319"/>
      <c r="YI73" s="319"/>
      <c r="YJ73" s="319"/>
      <c r="YK73" s="319"/>
      <c r="YL73" s="319"/>
      <c r="YM73" s="319"/>
      <c r="YN73" s="319"/>
      <c r="YO73" s="319"/>
      <c r="YP73" s="319"/>
      <c r="YQ73" s="319"/>
      <c r="YR73" s="319"/>
      <c r="YS73" s="319"/>
      <c r="YT73" s="319"/>
      <c r="YU73" s="319"/>
      <c r="YV73" s="319"/>
      <c r="YW73" s="319"/>
      <c r="YX73" s="319"/>
      <c r="YY73" s="319"/>
      <c r="YZ73" s="319"/>
      <c r="ZA73" s="319"/>
      <c r="ZB73" s="319"/>
      <c r="ZC73" s="319"/>
      <c r="ZD73" s="319"/>
      <c r="ZE73" s="319"/>
      <c r="ZF73" s="319"/>
      <c r="ZG73" s="319"/>
      <c r="ZH73" s="319"/>
      <c r="ZI73" s="319"/>
      <c r="ZJ73" s="319"/>
      <c r="ZK73" s="319"/>
      <c r="ZL73" s="319"/>
      <c r="ZM73" s="319"/>
      <c r="ZN73" s="319"/>
      <c r="ZO73" s="319"/>
      <c r="ZP73" s="319"/>
      <c r="ZQ73" s="319"/>
      <c r="ZR73" s="319"/>
      <c r="ZS73" s="319"/>
      <c r="ZT73" s="319"/>
      <c r="ZU73" s="319"/>
      <c r="ZV73" s="319"/>
      <c r="ZW73" s="319"/>
      <c r="ZX73" s="319"/>
      <c r="ZY73" s="319"/>
      <c r="ZZ73" s="319"/>
      <c r="AAA73" s="319"/>
      <c r="AAB73" s="319"/>
      <c r="AAC73" s="319"/>
      <c r="AAD73" s="319"/>
      <c r="AAE73" s="319"/>
      <c r="AAF73" s="319"/>
      <c r="AAG73" s="319"/>
      <c r="AAH73" s="319"/>
      <c r="AAI73" s="319"/>
      <c r="AAJ73" s="319"/>
      <c r="AAK73" s="319"/>
      <c r="AAL73" s="319"/>
      <c r="AAM73" s="319"/>
      <c r="AAN73" s="319"/>
      <c r="AAO73" s="319"/>
      <c r="AAP73" s="319"/>
      <c r="AAQ73" s="319"/>
      <c r="AAR73" s="319"/>
      <c r="AAS73" s="319"/>
      <c r="AAT73" s="319"/>
      <c r="AAU73" s="319"/>
      <c r="AAV73" s="319"/>
      <c r="AAW73" s="319"/>
      <c r="AAX73" s="319"/>
      <c r="AAY73" s="319"/>
      <c r="AAZ73" s="319"/>
      <c r="ABA73" s="319"/>
      <c r="ABB73" s="319"/>
      <c r="ABC73" s="319"/>
      <c r="ABD73" s="319"/>
      <c r="ABE73" s="319"/>
      <c r="ABF73" s="319"/>
      <c r="ABG73" s="319"/>
      <c r="ABH73" s="319"/>
      <c r="ABI73" s="319"/>
      <c r="ABJ73" s="319"/>
      <c r="ABK73" s="319"/>
      <c r="ABL73" s="319"/>
      <c r="ABM73" s="319"/>
      <c r="ABN73" s="319"/>
      <c r="ABO73" s="319"/>
      <c r="ABP73" s="319"/>
      <c r="ABQ73" s="319"/>
      <c r="ABR73" s="319"/>
      <c r="ABS73" s="319"/>
      <c r="ABT73" s="319"/>
      <c r="ABU73" s="319"/>
      <c r="ABV73" s="319"/>
      <c r="ABW73" s="319"/>
      <c r="ABX73" s="319"/>
      <c r="ABY73" s="319"/>
      <c r="ABZ73" s="319"/>
      <c r="ACA73" s="319"/>
      <c r="ACB73" s="319"/>
      <c r="ACC73" s="319"/>
      <c r="ACD73" s="319"/>
      <c r="ACE73" s="319"/>
      <c r="ACF73" s="319"/>
      <c r="ACG73" s="319"/>
      <c r="ACH73" s="319"/>
      <c r="ACI73" s="319"/>
      <c r="ACJ73" s="319"/>
      <c r="ACK73" s="319"/>
      <c r="ACL73" s="319"/>
      <c r="ACM73" s="319"/>
      <c r="ACN73" s="319"/>
      <c r="ACO73" s="319"/>
      <c r="ACP73" s="319"/>
      <c r="ACQ73" s="319"/>
      <c r="ACR73" s="319"/>
      <c r="ACS73" s="319"/>
      <c r="ACT73" s="319"/>
      <c r="ACU73" s="319"/>
      <c r="ACV73" s="319"/>
      <c r="ACW73" s="319"/>
      <c r="ACX73" s="319"/>
      <c r="ACY73" s="319"/>
      <c r="ACZ73" s="319"/>
      <c r="ADA73" s="319"/>
      <c r="ADB73" s="319"/>
      <c r="ADC73" s="319"/>
      <c r="ADD73" s="319"/>
      <c r="ADE73" s="319"/>
      <c r="ADF73" s="319"/>
      <c r="ADG73" s="319"/>
      <c r="ADH73" s="319"/>
      <c r="ADI73" s="319"/>
      <c r="ADJ73" s="319"/>
      <c r="ADK73" s="319"/>
      <c r="ADL73" s="319"/>
      <c r="ADM73" s="319"/>
      <c r="ADN73" s="319"/>
      <c r="ADO73" s="319"/>
      <c r="ADP73" s="319"/>
      <c r="ADQ73" s="319"/>
      <c r="ADR73" s="319"/>
      <c r="ADS73" s="319"/>
      <c r="ADT73" s="319"/>
      <c r="ADU73" s="319"/>
      <c r="ADV73" s="319"/>
      <c r="ADW73" s="319"/>
      <c r="ADX73" s="319"/>
      <c r="ADY73" s="319"/>
      <c r="ADZ73" s="319"/>
      <c r="AEA73" s="319"/>
      <c r="AEB73" s="319"/>
      <c r="AEC73" s="319"/>
      <c r="AED73" s="319"/>
      <c r="AEE73" s="319"/>
      <c r="AEF73" s="319"/>
      <c r="AEG73" s="319"/>
      <c r="AEH73" s="319"/>
      <c r="AEI73" s="319"/>
      <c r="AEJ73" s="319"/>
      <c r="AEK73" s="319"/>
      <c r="AEL73" s="319"/>
      <c r="AEM73" s="319"/>
      <c r="AEN73" s="319"/>
      <c r="AEO73" s="319"/>
      <c r="AEP73" s="319"/>
      <c r="AEQ73" s="319"/>
      <c r="AER73" s="319"/>
      <c r="AES73" s="319"/>
      <c r="AET73" s="319"/>
      <c r="AEU73" s="319"/>
      <c r="AEV73" s="319"/>
      <c r="AEW73" s="319"/>
      <c r="AEX73" s="319"/>
      <c r="AEY73" s="319"/>
      <c r="AEZ73" s="319"/>
      <c r="AFA73" s="319"/>
      <c r="AFB73" s="319"/>
      <c r="AFC73" s="319"/>
      <c r="AFD73" s="319"/>
      <c r="AFE73" s="319"/>
      <c r="AFF73" s="319"/>
      <c r="AFG73" s="319"/>
      <c r="AFH73" s="319"/>
      <c r="AFI73" s="319"/>
      <c r="AFJ73" s="319"/>
      <c r="AFK73" s="319"/>
      <c r="AFL73" s="319"/>
      <c r="AFM73" s="319"/>
      <c r="AFN73" s="319"/>
      <c r="AFO73" s="319"/>
      <c r="AFP73" s="319"/>
      <c r="AFQ73" s="319"/>
      <c r="AFR73" s="319"/>
      <c r="AFS73" s="319"/>
      <c r="AFT73" s="319"/>
      <c r="AFU73" s="319"/>
      <c r="AFV73" s="319"/>
      <c r="AFW73" s="319"/>
      <c r="AFX73" s="319"/>
      <c r="AFY73" s="319"/>
      <c r="AFZ73" s="319"/>
      <c r="AGA73" s="319"/>
      <c r="AGB73" s="319"/>
      <c r="AGC73" s="319"/>
      <c r="AGD73" s="319"/>
      <c r="AGE73" s="319"/>
      <c r="AGF73" s="319"/>
      <c r="AGG73" s="319"/>
      <c r="AGH73" s="319"/>
      <c r="AGI73" s="319"/>
      <c r="AGJ73" s="319"/>
      <c r="AGK73" s="319"/>
      <c r="AGL73" s="319"/>
      <c r="AGM73" s="319"/>
      <c r="AGN73" s="319"/>
      <c r="AGO73" s="319"/>
      <c r="AGP73" s="319"/>
      <c r="AGQ73" s="319"/>
      <c r="AGR73" s="319"/>
      <c r="AGS73" s="319"/>
      <c r="AGT73" s="319"/>
      <c r="AGU73" s="319"/>
      <c r="AGV73" s="319"/>
      <c r="AGW73" s="319"/>
      <c r="AGX73" s="319"/>
      <c r="AGY73" s="319"/>
      <c r="AGZ73" s="319"/>
      <c r="AHA73" s="319"/>
      <c r="AHB73" s="319"/>
      <c r="AHC73" s="319"/>
      <c r="AHD73" s="319"/>
      <c r="AHE73" s="319"/>
      <c r="AHF73" s="319"/>
      <c r="AHG73" s="319"/>
      <c r="AHH73" s="319"/>
      <c r="AHI73" s="319"/>
      <c r="AHJ73" s="319"/>
      <c r="AHK73" s="319"/>
      <c r="AHL73" s="319"/>
      <c r="AHM73" s="319"/>
      <c r="AHN73" s="319"/>
      <c r="AHO73" s="319"/>
      <c r="AHP73" s="319"/>
      <c r="AHQ73" s="319"/>
      <c r="AHR73" s="319"/>
      <c r="AHS73" s="319"/>
      <c r="AHT73" s="319"/>
      <c r="AHU73" s="319"/>
      <c r="AHV73" s="319"/>
      <c r="AHW73" s="319"/>
      <c r="AHX73" s="319"/>
      <c r="AHY73" s="319"/>
      <c r="AHZ73" s="319"/>
      <c r="AIA73" s="319"/>
      <c r="AIB73" s="319"/>
      <c r="AIC73" s="319"/>
      <c r="AID73" s="319"/>
      <c r="AIE73" s="319"/>
      <c r="AIF73" s="319"/>
      <c r="AIG73" s="319"/>
      <c r="AIH73" s="319"/>
      <c r="AII73" s="319"/>
      <c r="AIJ73" s="319"/>
      <c r="AIK73" s="319"/>
      <c r="AIL73" s="319"/>
      <c r="AIM73" s="319"/>
      <c r="AIN73" s="319"/>
      <c r="AIO73" s="319"/>
      <c r="AIP73" s="319"/>
      <c r="AIQ73" s="319"/>
      <c r="AIR73" s="319"/>
      <c r="AIS73" s="319"/>
      <c r="AIT73" s="319"/>
      <c r="AIU73" s="319"/>
      <c r="AIV73" s="319"/>
      <c r="AIW73" s="319"/>
      <c r="AIX73" s="319"/>
      <c r="AIY73" s="319"/>
      <c r="AIZ73" s="319"/>
      <c r="AJA73" s="319"/>
      <c r="AJB73" s="319"/>
      <c r="AJC73" s="319"/>
      <c r="AJD73" s="319"/>
      <c r="AJE73" s="319"/>
      <c r="AJF73" s="319"/>
      <c r="AJG73" s="319"/>
      <c r="AJH73" s="319"/>
      <c r="AJI73" s="319"/>
      <c r="AJJ73" s="319"/>
      <c r="AJK73" s="319"/>
      <c r="AJL73" s="319"/>
      <c r="AJM73" s="319"/>
      <c r="AJN73" s="319"/>
      <c r="AJO73" s="319"/>
      <c r="AJP73" s="319"/>
      <c r="AJQ73" s="319"/>
      <c r="AJR73" s="319"/>
      <c r="AJS73" s="319"/>
      <c r="AJT73" s="319"/>
      <c r="AJU73" s="319"/>
      <c r="AJV73" s="319"/>
      <c r="AJW73" s="319"/>
      <c r="AJX73" s="319"/>
      <c r="AJY73" s="319"/>
      <c r="AJZ73" s="319"/>
      <c r="AKA73" s="319"/>
      <c r="AKB73" s="319"/>
      <c r="AKC73" s="319"/>
      <c r="AKD73" s="319"/>
      <c r="AKE73" s="319"/>
      <c r="AKF73" s="319"/>
      <c r="AKG73" s="319"/>
      <c r="AKH73" s="319"/>
      <c r="AKI73" s="319"/>
      <c r="AKJ73" s="319"/>
      <c r="AKK73" s="319"/>
      <c r="AKL73" s="319"/>
      <c r="AKM73" s="319"/>
      <c r="AKN73" s="319"/>
      <c r="AKO73" s="319"/>
      <c r="AKP73" s="319"/>
      <c r="AKQ73" s="319"/>
      <c r="AKR73" s="319"/>
      <c r="AKS73" s="319"/>
      <c r="AKT73" s="319"/>
      <c r="AKU73" s="319"/>
      <c r="AKV73" s="319"/>
      <c r="AKW73" s="319"/>
      <c r="AKX73" s="319"/>
      <c r="AKY73" s="319"/>
      <c r="AKZ73" s="319"/>
      <c r="ALA73" s="319"/>
      <c r="ALB73" s="319"/>
      <c r="ALC73" s="319"/>
      <c r="ALD73" s="319"/>
      <c r="ALE73" s="319"/>
      <c r="ALF73" s="319"/>
      <c r="ALG73" s="319"/>
      <c r="ALH73" s="319"/>
      <c r="ALI73" s="319"/>
      <c r="ALJ73" s="319"/>
      <c r="ALK73" s="319"/>
      <c r="ALL73" s="319"/>
      <c r="ALM73" s="319"/>
      <c r="ALN73" s="319"/>
      <c r="ALO73" s="319"/>
      <c r="ALP73" s="319"/>
      <c r="ALQ73" s="319"/>
      <c r="ALR73" s="319"/>
      <c r="ALS73" s="319"/>
      <c r="ALT73" s="319"/>
      <c r="ALU73" s="319"/>
      <c r="ALV73" s="319"/>
      <c r="ALW73" s="319"/>
      <c r="ALX73" s="319"/>
      <c r="ALY73" s="319"/>
      <c r="ALZ73" s="319"/>
      <c r="AMA73" s="319"/>
      <c r="AMB73" s="319"/>
      <c r="AMC73" s="319"/>
      <c r="AMD73" s="319"/>
      <c r="AME73" s="319"/>
      <c r="AMF73" s="319"/>
      <c r="AMG73" s="319"/>
      <c r="AMH73" s="319"/>
      <c r="AMI73" s="319"/>
    </row>
    <row r="74" spans="1:1023" s="240" customFormat="1" ht="26.25" customHeight="1" x14ac:dyDescent="0.4">
      <c r="A74" s="241" t="s">
        <v>161</v>
      </c>
      <c r="B74" s="242">
        <v>1</v>
      </c>
      <c r="C74" s="321" t="s">
        <v>162</v>
      </c>
      <c r="D74" s="322">
        <v>83.63</v>
      </c>
      <c r="E74" s="323">
        <v>9.4</v>
      </c>
      <c r="F74" s="324">
        <f>15.9-9.4</f>
        <v>6.5</v>
      </c>
      <c r="G74" s="325">
        <f>F74*$C$71/2</f>
        <v>2260.3895606511178</v>
      </c>
      <c r="H74" s="326">
        <f>G74*$B$73*$B$70/D74</f>
        <v>2712222.8652777676</v>
      </c>
      <c r="I74" s="327">
        <f>H74/$C$69*100</f>
        <v>113.00928605324032</v>
      </c>
      <c r="J74" s="328">
        <v>15.9</v>
      </c>
      <c r="K74" s="319"/>
      <c r="L74" s="320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  <c r="AA74" s="319"/>
      <c r="AB74" s="319"/>
      <c r="AC74" s="319"/>
      <c r="AD74" s="319"/>
      <c r="AE74" s="319"/>
      <c r="AF74" s="319"/>
      <c r="AG74" s="319"/>
      <c r="AH74" s="319"/>
      <c r="AI74" s="319"/>
      <c r="AJ74" s="319"/>
      <c r="AK74" s="319"/>
      <c r="AL74" s="319"/>
      <c r="AM74" s="319"/>
      <c r="AN74" s="319"/>
      <c r="AO74" s="319"/>
      <c r="AP74" s="319"/>
      <c r="AQ74" s="319"/>
      <c r="AR74" s="319"/>
      <c r="AS74" s="319"/>
      <c r="AT74" s="319"/>
      <c r="AU74" s="319"/>
      <c r="AV74" s="319"/>
      <c r="AW74" s="319"/>
      <c r="AX74" s="319"/>
      <c r="AY74" s="319"/>
      <c r="AZ74" s="319"/>
      <c r="BA74" s="319"/>
      <c r="BB74" s="319"/>
      <c r="BC74" s="319"/>
      <c r="BD74" s="319"/>
      <c r="BE74" s="319"/>
      <c r="BF74" s="319"/>
      <c r="BG74" s="319"/>
      <c r="BH74" s="319"/>
      <c r="BI74" s="319"/>
      <c r="BJ74" s="319"/>
      <c r="BK74" s="319"/>
      <c r="BL74" s="319"/>
      <c r="BM74" s="319"/>
      <c r="BN74" s="319"/>
      <c r="BO74" s="319"/>
      <c r="BP74" s="319"/>
      <c r="BQ74" s="319"/>
      <c r="BR74" s="319"/>
      <c r="BS74" s="319"/>
      <c r="BT74" s="319"/>
      <c r="BU74" s="319"/>
      <c r="BV74" s="319"/>
      <c r="BW74" s="319"/>
      <c r="BX74" s="319"/>
      <c r="BY74" s="319"/>
      <c r="BZ74" s="319"/>
      <c r="CA74" s="319"/>
      <c r="CB74" s="319"/>
      <c r="CC74" s="319"/>
      <c r="CD74" s="319"/>
      <c r="CE74" s="319"/>
      <c r="CF74" s="319"/>
      <c r="CG74" s="319"/>
      <c r="CH74" s="319"/>
      <c r="CI74" s="319"/>
      <c r="CJ74" s="319"/>
      <c r="CK74" s="319"/>
      <c r="CL74" s="319"/>
      <c r="CM74" s="319"/>
      <c r="CN74" s="319"/>
      <c r="CO74" s="319"/>
      <c r="CP74" s="319"/>
      <c r="CQ74" s="319"/>
      <c r="CR74" s="319"/>
      <c r="CS74" s="319"/>
      <c r="CT74" s="319"/>
      <c r="CU74" s="319"/>
      <c r="CV74" s="319"/>
      <c r="CW74" s="319"/>
      <c r="CX74" s="319"/>
      <c r="CY74" s="319"/>
      <c r="CZ74" s="319"/>
      <c r="DA74" s="319"/>
      <c r="DB74" s="319"/>
      <c r="DC74" s="319"/>
      <c r="DD74" s="319"/>
      <c r="DE74" s="319"/>
      <c r="DF74" s="319"/>
      <c r="DG74" s="319"/>
      <c r="DH74" s="319"/>
      <c r="DI74" s="319"/>
      <c r="DJ74" s="319"/>
      <c r="DK74" s="319"/>
      <c r="DL74" s="319"/>
      <c r="DM74" s="319"/>
      <c r="DN74" s="319"/>
      <c r="DO74" s="319"/>
      <c r="DP74" s="319"/>
      <c r="DQ74" s="319"/>
      <c r="DR74" s="319"/>
      <c r="DS74" s="319"/>
      <c r="DT74" s="319"/>
      <c r="DU74" s="319"/>
      <c r="DV74" s="319"/>
      <c r="DW74" s="319"/>
      <c r="DX74" s="319"/>
      <c r="DY74" s="319"/>
      <c r="DZ74" s="319"/>
      <c r="EA74" s="319"/>
      <c r="EB74" s="319"/>
      <c r="EC74" s="319"/>
      <c r="ED74" s="319"/>
      <c r="EE74" s="319"/>
      <c r="EF74" s="319"/>
      <c r="EG74" s="319"/>
      <c r="EH74" s="319"/>
      <c r="EI74" s="319"/>
      <c r="EJ74" s="319"/>
      <c r="EK74" s="319"/>
      <c r="EL74" s="319"/>
      <c r="EM74" s="319"/>
      <c r="EN74" s="319"/>
      <c r="EO74" s="319"/>
      <c r="EP74" s="319"/>
      <c r="EQ74" s="319"/>
      <c r="ER74" s="319"/>
      <c r="ES74" s="319"/>
      <c r="ET74" s="319"/>
      <c r="EU74" s="319"/>
      <c r="EV74" s="319"/>
      <c r="EW74" s="319"/>
      <c r="EX74" s="319"/>
      <c r="EY74" s="319"/>
      <c r="EZ74" s="319"/>
      <c r="FA74" s="319"/>
      <c r="FB74" s="319"/>
      <c r="FC74" s="319"/>
      <c r="FD74" s="319"/>
      <c r="FE74" s="319"/>
      <c r="FF74" s="319"/>
      <c r="FG74" s="319"/>
      <c r="FH74" s="319"/>
      <c r="FI74" s="319"/>
      <c r="FJ74" s="319"/>
      <c r="FK74" s="319"/>
      <c r="FL74" s="319"/>
      <c r="FM74" s="319"/>
      <c r="FN74" s="319"/>
      <c r="FO74" s="319"/>
      <c r="FP74" s="319"/>
      <c r="FQ74" s="319"/>
      <c r="FR74" s="319"/>
      <c r="FS74" s="319"/>
      <c r="FT74" s="319"/>
      <c r="FU74" s="319"/>
      <c r="FV74" s="319"/>
      <c r="FW74" s="319"/>
      <c r="FX74" s="319"/>
      <c r="FY74" s="319"/>
      <c r="FZ74" s="319"/>
      <c r="GA74" s="319"/>
      <c r="GB74" s="319"/>
      <c r="GC74" s="319"/>
      <c r="GD74" s="319"/>
      <c r="GE74" s="319"/>
      <c r="GF74" s="319"/>
      <c r="GG74" s="319"/>
      <c r="GH74" s="319"/>
      <c r="GI74" s="319"/>
      <c r="GJ74" s="319"/>
      <c r="GK74" s="319"/>
      <c r="GL74" s="319"/>
      <c r="GM74" s="319"/>
      <c r="GN74" s="319"/>
      <c r="GO74" s="319"/>
      <c r="GP74" s="319"/>
      <c r="GQ74" s="319"/>
      <c r="GR74" s="319"/>
      <c r="GS74" s="319"/>
      <c r="GT74" s="319"/>
      <c r="GU74" s="319"/>
      <c r="GV74" s="319"/>
      <c r="GW74" s="319"/>
      <c r="GX74" s="319"/>
      <c r="GY74" s="319"/>
      <c r="GZ74" s="319"/>
      <c r="HA74" s="319"/>
      <c r="HB74" s="319"/>
      <c r="HC74" s="319"/>
      <c r="HD74" s="319"/>
      <c r="HE74" s="319"/>
      <c r="HF74" s="319"/>
      <c r="HG74" s="319"/>
      <c r="HH74" s="319"/>
      <c r="HI74" s="319"/>
      <c r="HJ74" s="319"/>
      <c r="HK74" s="319"/>
      <c r="HL74" s="319"/>
      <c r="HM74" s="319"/>
      <c r="HN74" s="319"/>
      <c r="HO74" s="319"/>
      <c r="HP74" s="319"/>
      <c r="HQ74" s="319"/>
      <c r="HR74" s="319"/>
      <c r="HS74" s="319"/>
      <c r="HT74" s="319"/>
      <c r="HU74" s="319"/>
      <c r="HV74" s="319"/>
      <c r="HW74" s="319"/>
      <c r="HX74" s="319"/>
      <c r="HY74" s="319"/>
      <c r="HZ74" s="319"/>
      <c r="IA74" s="319"/>
      <c r="IB74" s="319"/>
      <c r="IC74" s="319"/>
      <c r="ID74" s="319"/>
      <c r="IE74" s="319"/>
      <c r="IF74" s="319"/>
      <c r="IG74" s="319"/>
      <c r="IH74" s="319"/>
      <c r="II74" s="319"/>
      <c r="IJ74" s="319"/>
      <c r="IK74" s="319"/>
      <c r="IL74" s="319"/>
      <c r="IM74" s="319"/>
      <c r="IN74" s="319"/>
      <c r="IO74" s="319"/>
      <c r="IP74" s="319"/>
      <c r="IQ74" s="319"/>
      <c r="IR74" s="319"/>
      <c r="IS74" s="319"/>
      <c r="IT74" s="319"/>
      <c r="IU74" s="319"/>
      <c r="IV74" s="319"/>
      <c r="IW74" s="319"/>
      <c r="IX74" s="319"/>
      <c r="IY74" s="319"/>
      <c r="IZ74" s="319"/>
      <c r="JA74" s="319"/>
      <c r="JB74" s="319"/>
      <c r="JC74" s="319"/>
      <c r="JD74" s="319"/>
      <c r="JE74" s="319"/>
      <c r="JF74" s="319"/>
      <c r="JG74" s="319"/>
      <c r="JH74" s="319"/>
      <c r="JI74" s="319"/>
      <c r="JJ74" s="319"/>
      <c r="JK74" s="319"/>
      <c r="JL74" s="319"/>
      <c r="JM74" s="319"/>
      <c r="JN74" s="319"/>
      <c r="JO74" s="319"/>
      <c r="JP74" s="319"/>
      <c r="JQ74" s="319"/>
      <c r="JR74" s="319"/>
      <c r="JS74" s="319"/>
      <c r="JT74" s="319"/>
      <c r="JU74" s="319"/>
      <c r="JV74" s="319"/>
      <c r="JW74" s="319"/>
      <c r="JX74" s="319"/>
      <c r="JY74" s="319"/>
      <c r="JZ74" s="319"/>
      <c r="KA74" s="319"/>
      <c r="KB74" s="319"/>
      <c r="KC74" s="319"/>
      <c r="KD74" s="319"/>
      <c r="KE74" s="319"/>
      <c r="KF74" s="319"/>
      <c r="KG74" s="319"/>
      <c r="KH74" s="319"/>
      <c r="KI74" s="319"/>
      <c r="KJ74" s="319"/>
      <c r="KK74" s="319"/>
      <c r="KL74" s="319"/>
      <c r="KM74" s="319"/>
      <c r="KN74" s="319"/>
      <c r="KO74" s="319"/>
      <c r="KP74" s="319"/>
      <c r="KQ74" s="319"/>
      <c r="KR74" s="319"/>
      <c r="KS74" s="319"/>
      <c r="KT74" s="319"/>
      <c r="KU74" s="319"/>
      <c r="KV74" s="319"/>
      <c r="KW74" s="319"/>
      <c r="KX74" s="319"/>
      <c r="KY74" s="319"/>
      <c r="KZ74" s="319"/>
      <c r="LA74" s="319"/>
      <c r="LB74" s="319"/>
      <c r="LC74" s="319"/>
      <c r="LD74" s="319"/>
      <c r="LE74" s="319"/>
      <c r="LF74" s="319"/>
      <c r="LG74" s="319"/>
      <c r="LH74" s="319"/>
      <c r="LI74" s="319"/>
      <c r="LJ74" s="319"/>
      <c r="LK74" s="319"/>
      <c r="LL74" s="319"/>
      <c r="LM74" s="319"/>
      <c r="LN74" s="319"/>
      <c r="LO74" s="319"/>
      <c r="LP74" s="319"/>
      <c r="LQ74" s="319"/>
      <c r="LR74" s="319"/>
      <c r="LS74" s="319"/>
      <c r="LT74" s="319"/>
      <c r="LU74" s="319"/>
      <c r="LV74" s="319"/>
      <c r="LW74" s="319"/>
      <c r="LX74" s="319"/>
      <c r="LY74" s="319"/>
      <c r="LZ74" s="319"/>
      <c r="MA74" s="319"/>
      <c r="MB74" s="319"/>
      <c r="MC74" s="319"/>
      <c r="MD74" s="319"/>
      <c r="ME74" s="319"/>
      <c r="MF74" s="319"/>
      <c r="MG74" s="319"/>
      <c r="MH74" s="319"/>
      <c r="MI74" s="319"/>
      <c r="MJ74" s="319"/>
      <c r="MK74" s="319"/>
      <c r="ML74" s="319"/>
      <c r="MM74" s="319"/>
      <c r="MN74" s="319"/>
      <c r="MO74" s="319"/>
      <c r="MP74" s="319"/>
      <c r="MQ74" s="319"/>
      <c r="MR74" s="319"/>
      <c r="MS74" s="319"/>
      <c r="MT74" s="319"/>
      <c r="MU74" s="319"/>
      <c r="MV74" s="319"/>
      <c r="MW74" s="319"/>
      <c r="MX74" s="319"/>
      <c r="MY74" s="319"/>
      <c r="MZ74" s="319"/>
      <c r="NA74" s="319"/>
      <c r="NB74" s="319"/>
      <c r="NC74" s="319"/>
      <c r="ND74" s="319"/>
      <c r="NE74" s="319"/>
      <c r="NF74" s="319"/>
      <c r="NG74" s="319"/>
      <c r="NH74" s="319"/>
      <c r="NI74" s="319"/>
      <c r="NJ74" s="319"/>
      <c r="NK74" s="319"/>
      <c r="NL74" s="319"/>
      <c r="NM74" s="319"/>
      <c r="NN74" s="319"/>
      <c r="NO74" s="319"/>
      <c r="NP74" s="319"/>
      <c r="NQ74" s="319"/>
      <c r="NR74" s="319"/>
      <c r="NS74" s="319"/>
      <c r="NT74" s="319"/>
      <c r="NU74" s="319"/>
      <c r="NV74" s="319"/>
      <c r="NW74" s="319"/>
      <c r="NX74" s="319"/>
      <c r="NY74" s="319"/>
      <c r="NZ74" s="319"/>
      <c r="OA74" s="319"/>
      <c r="OB74" s="319"/>
      <c r="OC74" s="319"/>
      <c r="OD74" s="319"/>
      <c r="OE74" s="319"/>
      <c r="OF74" s="319"/>
      <c r="OG74" s="319"/>
      <c r="OH74" s="319"/>
      <c r="OI74" s="319"/>
      <c r="OJ74" s="319"/>
      <c r="OK74" s="319"/>
      <c r="OL74" s="319"/>
      <c r="OM74" s="319"/>
      <c r="ON74" s="319"/>
      <c r="OO74" s="319"/>
      <c r="OP74" s="319"/>
      <c r="OQ74" s="319"/>
      <c r="OR74" s="319"/>
      <c r="OS74" s="319"/>
      <c r="OT74" s="319"/>
      <c r="OU74" s="319"/>
      <c r="OV74" s="319"/>
      <c r="OW74" s="319"/>
      <c r="OX74" s="319"/>
      <c r="OY74" s="319"/>
      <c r="OZ74" s="319"/>
      <c r="PA74" s="319"/>
      <c r="PB74" s="319"/>
      <c r="PC74" s="319"/>
      <c r="PD74" s="319"/>
      <c r="PE74" s="319"/>
      <c r="PF74" s="319"/>
      <c r="PG74" s="319"/>
      <c r="PH74" s="319"/>
      <c r="PI74" s="319"/>
      <c r="PJ74" s="319"/>
      <c r="PK74" s="319"/>
      <c r="PL74" s="319"/>
      <c r="PM74" s="319"/>
      <c r="PN74" s="319"/>
      <c r="PO74" s="319"/>
      <c r="PP74" s="319"/>
      <c r="PQ74" s="319"/>
      <c r="PR74" s="319"/>
      <c r="PS74" s="319"/>
      <c r="PT74" s="319"/>
      <c r="PU74" s="319"/>
      <c r="PV74" s="319"/>
      <c r="PW74" s="319"/>
      <c r="PX74" s="319"/>
      <c r="PY74" s="319"/>
      <c r="PZ74" s="319"/>
      <c r="QA74" s="319"/>
      <c r="QB74" s="319"/>
      <c r="QC74" s="319"/>
      <c r="QD74" s="319"/>
      <c r="QE74" s="319"/>
      <c r="QF74" s="319"/>
      <c r="QG74" s="319"/>
      <c r="QH74" s="319"/>
      <c r="QI74" s="319"/>
      <c r="QJ74" s="319"/>
      <c r="QK74" s="319"/>
      <c r="QL74" s="319"/>
      <c r="QM74" s="319"/>
      <c r="QN74" s="319"/>
      <c r="QO74" s="319"/>
      <c r="QP74" s="319"/>
      <c r="QQ74" s="319"/>
      <c r="QR74" s="319"/>
      <c r="QS74" s="319"/>
      <c r="QT74" s="319"/>
      <c r="QU74" s="319"/>
      <c r="QV74" s="319"/>
      <c r="QW74" s="319"/>
      <c r="QX74" s="319"/>
      <c r="QY74" s="319"/>
      <c r="QZ74" s="319"/>
      <c r="RA74" s="319"/>
      <c r="RB74" s="319"/>
      <c r="RC74" s="319"/>
      <c r="RD74" s="319"/>
      <c r="RE74" s="319"/>
      <c r="RF74" s="319"/>
      <c r="RG74" s="319"/>
      <c r="RH74" s="319"/>
      <c r="RI74" s="319"/>
      <c r="RJ74" s="319"/>
      <c r="RK74" s="319"/>
      <c r="RL74" s="319"/>
      <c r="RM74" s="319"/>
      <c r="RN74" s="319"/>
      <c r="RO74" s="319"/>
      <c r="RP74" s="319"/>
      <c r="RQ74" s="319"/>
      <c r="RR74" s="319"/>
      <c r="RS74" s="319"/>
      <c r="RT74" s="319"/>
      <c r="RU74" s="319"/>
      <c r="RV74" s="319"/>
      <c r="RW74" s="319"/>
      <c r="RX74" s="319"/>
      <c r="RY74" s="319"/>
      <c r="RZ74" s="319"/>
      <c r="SA74" s="319"/>
      <c r="SB74" s="319"/>
      <c r="SC74" s="319"/>
      <c r="SD74" s="319"/>
      <c r="SE74" s="319"/>
      <c r="SF74" s="319"/>
      <c r="SG74" s="319"/>
      <c r="SH74" s="319"/>
      <c r="SI74" s="319"/>
      <c r="SJ74" s="319"/>
      <c r="SK74" s="319"/>
      <c r="SL74" s="319"/>
      <c r="SM74" s="319"/>
      <c r="SN74" s="319"/>
      <c r="SO74" s="319"/>
      <c r="SP74" s="319"/>
      <c r="SQ74" s="319"/>
      <c r="SR74" s="319"/>
      <c r="SS74" s="319"/>
      <c r="ST74" s="319"/>
      <c r="SU74" s="319"/>
      <c r="SV74" s="319"/>
      <c r="SW74" s="319"/>
      <c r="SX74" s="319"/>
      <c r="SY74" s="319"/>
      <c r="SZ74" s="319"/>
      <c r="TA74" s="319"/>
      <c r="TB74" s="319"/>
      <c r="TC74" s="319"/>
      <c r="TD74" s="319"/>
      <c r="TE74" s="319"/>
      <c r="TF74" s="319"/>
      <c r="TG74" s="319"/>
      <c r="TH74" s="319"/>
      <c r="TI74" s="319"/>
      <c r="TJ74" s="319"/>
      <c r="TK74" s="319"/>
      <c r="TL74" s="319"/>
      <c r="TM74" s="319"/>
      <c r="TN74" s="319"/>
      <c r="TO74" s="319"/>
      <c r="TP74" s="319"/>
      <c r="TQ74" s="319"/>
      <c r="TR74" s="319"/>
      <c r="TS74" s="319"/>
      <c r="TT74" s="319"/>
      <c r="TU74" s="319"/>
      <c r="TV74" s="319"/>
      <c r="TW74" s="319"/>
      <c r="TX74" s="319"/>
      <c r="TY74" s="319"/>
      <c r="TZ74" s="319"/>
      <c r="UA74" s="319"/>
      <c r="UB74" s="319"/>
      <c r="UC74" s="319"/>
      <c r="UD74" s="319"/>
      <c r="UE74" s="319"/>
      <c r="UF74" s="319"/>
      <c r="UG74" s="319"/>
      <c r="UH74" s="319"/>
      <c r="UI74" s="319"/>
      <c r="UJ74" s="319"/>
      <c r="UK74" s="319"/>
      <c r="UL74" s="319"/>
      <c r="UM74" s="319"/>
      <c r="UN74" s="319"/>
      <c r="UO74" s="319"/>
      <c r="UP74" s="319"/>
      <c r="UQ74" s="319"/>
      <c r="UR74" s="319"/>
      <c r="US74" s="319"/>
      <c r="UT74" s="319"/>
      <c r="UU74" s="319"/>
      <c r="UV74" s="319"/>
      <c r="UW74" s="319"/>
      <c r="UX74" s="319"/>
      <c r="UY74" s="319"/>
      <c r="UZ74" s="319"/>
      <c r="VA74" s="319"/>
      <c r="VB74" s="319"/>
      <c r="VC74" s="319"/>
      <c r="VD74" s="319"/>
      <c r="VE74" s="319"/>
      <c r="VF74" s="319"/>
      <c r="VG74" s="319"/>
      <c r="VH74" s="319"/>
      <c r="VI74" s="319"/>
      <c r="VJ74" s="319"/>
      <c r="VK74" s="319"/>
      <c r="VL74" s="319"/>
      <c r="VM74" s="319"/>
      <c r="VN74" s="319"/>
      <c r="VO74" s="319"/>
      <c r="VP74" s="319"/>
      <c r="VQ74" s="319"/>
      <c r="VR74" s="319"/>
      <c r="VS74" s="319"/>
      <c r="VT74" s="319"/>
      <c r="VU74" s="319"/>
      <c r="VV74" s="319"/>
      <c r="VW74" s="319"/>
      <c r="VX74" s="319"/>
      <c r="VY74" s="319"/>
      <c r="VZ74" s="319"/>
      <c r="WA74" s="319"/>
      <c r="WB74" s="319"/>
      <c r="WC74" s="319"/>
      <c r="WD74" s="319"/>
      <c r="WE74" s="319"/>
      <c r="WF74" s="319"/>
      <c r="WG74" s="319"/>
      <c r="WH74" s="319"/>
      <c r="WI74" s="319"/>
      <c r="WJ74" s="319"/>
      <c r="WK74" s="319"/>
      <c r="WL74" s="319"/>
      <c r="WM74" s="319"/>
      <c r="WN74" s="319"/>
      <c r="WO74" s="319"/>
      <c r="WP74" s="319"/>
      <c r="WQ74" s="319"/>
      <c r="WR74" s="319"/>
      <c r="WS74" s="319"/>
      <c r="WT74" s="319"/>
      <c r="WU74" s="319"/>
      <c r="WV74" s="319"/>
      <c r="WW74" s="319"/>
      <c r="WX74" s="319"/>
      <c r="WY74" s="319"/>
      <c r="WZ74" s="319"/>
      <c r="XA74" s="319"/>
      <c r="XB74" s="319"/>
      <c r="XC74" s="319"/>
      <c r="XD74" s="319"/>
      <c r="XE74" s="319"/>
      <c r="XF74" s="319"/>
      <c r="XG74" s="319"/>
      <c r="XH74" s="319"/>
      <c r="XI74" s="319"/>
      <c r="XJ74" s="319"/>
      <c r="XK74" s="319"/>
      <c r="XL74" s="319"/>
      <c r="XM74" s="319"/>
      <c r="XN74" s="319"/>
      <c r="XO74" s="319"/>
      <c r="XP74" s="319"/>
      <c r="XQ74" s="319"/>
      <c r="XR74" s="319"/>
      <c r="XS74" s="319"/>
      <c r="XT74" s="319"/>
      <c r="XU74" s="319"/>
      <c r="XV74" s="319"/>
      <c r="XW74" s="319"/>
      <c r="XX74" s="319"/>
      <c r="XY74" s="319"/>
      <c r="XZ74" s="319"/>
      <c r="YA74" s="319"/>
      <c r="YB74" s="319"/>
      <c r="YC74" s="319"/>
      <c r="YD74" s="319"/>
      <c r="YE74" s="319"/>
      <c r="YF74" s="319"/>
      <c r="YG74" s="319"/>
      <c r="YH74" s="319"/>
      <c r="YI74" s="319"/>
      <c r="YJ74" s="319"/>
      <c r="YK74" s="319"/>
      <c r="YL74" s="319"/>
      <c r="YM74" s="319"/>
      <c r="YN74" s="319"/>
      <c r="YO74" s="319"/>
      <c r="YP74" s="319"/>
      <c r="YQ74" s="319"/>
      <c r="YR74" s="319"/>
      <c r="YS74" s="319"/>
      <c r="YT74" s="319"/>
      <c r="YU74" s="319"/>
      <c r="YV74" s="319"/>
      <c r="YW74" s="319"/>
      <c r="YX74" s="319"/>
      <c r="YY74" s="319"/>
      <c r="YZ74" s="319"/>
      <c r="ZA74" s="319"/>
      <c r="ZB74" s="319"/>
      <c r="ZC74" s="319"/>
      <c r="ZD74" s="319"/>
      <c r="ZE74" s="319"/>
      <c r="ZF74" s="319"/>
      <c r="ZG74" s="319"/>
      <c r="ZH74" s="319"/>
      <c r="ZI74" s="319"/>
      <c r="ZJ74" s="319"/>
      <c r="ZK74" s="319"/>
      <c r="ZL74" s="319"/>
      <c r="ZM74" s="319"/>
      <c r="ZN74" s="319"/>
      <c r="ZO74" s="319"/>
      <c r="ZP74" s="319"/>
      <c r="ZQ74" s="319"/>
      <c r="ZR74" s="319"/>
      <c r="ZS74" s="319"/>
      <c r="ZT74" s="319"/>
      <c r="ZU74" s="319"/>
      <c r="ZV74" s="319"/>
      <c r="ZW74" s="319"/>
      <c r="ZX74" s="319"/>
      <c r="ZY74" s="319"/>
      <c r="ZZ74" s="319"/>
      <c r="AAA74" s="319"/>
      <c r="AAB74" s="319"/>
      <c r="AAC74" s="319"/>
      <c r="AAD74" s="319"/>
      <c r="AAE74" s="319"/>
      <c r="AAF74" s="319"/>
      <c r="AAG74" s="319"/>
      <c r="AAH74" s="319"/>
      <c r="AAI74" s="319"/>
      <c r="AAJ74" s="319"/>
      <c r="AAK74" s="319"/>
      <c r="AAL74" s="319"/>
      <c r="AAM74" s="319"/>
      <c r="AAN74" s="319"/>
      <c r="AAO74" s="319"/>
      <c r="AAP74" s="319"/>
      <c r="AAQ74" s="319"/>
      <c r="AAR74" s="319"/>
      <c r="AAS74" s="319"/>
      <c r="AAT74" s="319"/>
      <c r="AAU74" s="319"/>
      <c r="AAV74" s="319"/>
      <c r="AAW74" s="319"/>
      <c r="AAX74" s="319"/>
      <c r="AAY74" s="319"/>
      <c r="AAZ74" s="319"/>
      <c r="ABA74" s="319"/>
      <c r="ABB74" s="319"/>
      <c r="ABC74" s="319"/>
      <c r="ABD74" s="319"/>
      <c r="ABE74" s="319"/>
      <c r="ABF74" s="319"/>
      <c r="ABG74" s="319"/>
      <c r="ABH74" s="319"/>
      <c r="ABI74" s="319"/>
      <c r="ABJ74" s="319"/>
      <c r="ABK74" s="319"/>
      <c r="ABL74" s="319"/>
      <c r="ABM74" s="319"/>
      <c r="ABN74" s="319"/>
      <c r="ABO74" s="319"/>
      <c r="ABP74" s="319"/>
      <c r="ABQ74" s="319"/>
      <c r="ABR74" s="319"/>
      <c r="ABS74" s="319"/>
      <c r="ABT74" s="319"/>
      <c r="ABU74" s="319"/>
      <c r="ABV74" s="319"/>
      <c r="ABW74" s="319"/>
      <c r="ABX74" s="319"/>
      <c r="ABY74" s="319"/>
      <c r="ABZ74" s="319"/>
      <c r="ACA74" s="319"/>
      <c r="ACB74" s="319"/>
      <c r="ACC74" s="319"/>
      <c r="ACD74" s="319"/>
      <c r="ACE74" s="319"/>
      <c r="ACF74" s="319"/>
      <c r="ACG74" s="319"/>
      <c r="ACH74" s="319"/>
      <c r="ACI74" s="319"/>
      <c r="ACJ74" s="319"/>
      <c r="ACK74" s="319"/>
      <c r="ACL74" s="319"/>
      <c r="ACM74" s="319"/>
      <c r="ACN74" s="319"/>
      <c r="ACO74" s="319"/>
      <c r="ACP74" s="319"/>
      <c r="ACQ74" s="319"/>
      <c r="ACR74" s="319"/>
      <c r="ACS74" s="319"/>
      <c r="ACT74" s="319"/>
      <c r="ACU74" s="319"/>
      <c r="ACV74" s="319"/>
      <c r="ACW74" s="319"/>
      <c r="ACX74" s="319"/>
      <c r="ACY74" s="319"/>
      <c r="ACZ74" s="319"/>
      <c r="ADA74" s="319"/>
      <c r="ADB74" s="319"/>
      <c r="ADC74" s="319"/>
      <c r="ADD74" s="319"/>
      <c r="ADE74" s="319"/>
      <c r="ADF74" s="319"/>
      <c r="ADG74" s="319"/>
      <c r="ADH74" s="319"/>
      <c r="ADI74" s="319"/>
      <c r="ADJ74" s="319"/>
      <c r="ADK74" s="319"/>
      <c r="ADL74" s="319"/>
      <c r="ADM74" s="319"/>
      <c r="ADN74" s="319"/>
      <c r="ADO74" s="319"/>
      <c r="ADP74" s="319"/>
      <c r="ADQ74" s="319"/>
      <c r="ADR74" s="319"/>
      <c r="ADS74" s="319"/>
      <c r="ADT74" s="319"/>
      <c r="ADU74" s="319"/>
      <c r="ADV74" s="319"/>
      <c r="ADW74" s="319"/>
      <c r="ADX74" s="319"/>
      <c r="ADY74" s="319"/>
      <c r="ADZ74" s="319"/>
      <c r="AEA74" s="319"/>
      <c r="AEB74" s="319"/>
      <c r="AEC74" s="319"/>
      <c r="AED74" s="319"/>
      <c r="AEE74" s="319"/>
      <c r="AEF74" s="319"/>
      <c r="AEG74" s="319"/>
      <c r="AEH74" s="319"/>
      <c r="AEI74" s="319"/>
      <c r="AEJ74" s="319"/>
      <c r="AEK74" s="319"/>
      <c r="AEL74" s="319"/>
      <c r="AEM74" s="319"/>
      <c r="AEN74" s="319"/>
      <c r="AEO74" s="319"/>
      <c r="AEP74" s="319"/>
      <c r="AEQ74" s="319"/>
      <c r="AER74" s="319"/>
      <c r="AES74" s="319"/>
      <c r="AET74" s="319"/>
      <c r="AEU74" s="319"/>
      <c r="AEV74" s="319"/>
      <c r="AEW74" s="319"/>
      <c r="AEX74" s="319"/>
      <c r="AEY74" s="319"/>
      <c r="AEZ74" s="319"/>
      <c r="AFA74" s="319"/>
      <c r="AFB74" s="319"/>
      <c r="AFC74" s="319"/>
      <c r="AFD74" s="319"/>
      <c r="AFE74" s="319"/>
      <c r="AFF74" s="319"/>
      <c r="AFG74" s="319"/>
      <c r="AFH74" s="319"/>
      <c r="AFI74" s="319"/>
      <c r="AFJ74" s="319"/>
      <c r="AFK74" s="319"/>
      <c r="AFL74" s="319"/>
      <c r="AFM74" s="319"/>
      <c r="AFN74" s="319"/>
      <c r="AFO74" s="319"/>
      <c r="AFP74" s="319"/>
      <c r="AFQ74" s="319"/>
      <c r="AFR74" s="319"/>
      <c r="AFS74" s="319"/>
      <c r="AFT74" s="319"/>
      <c r="AFU74" s="319"/>
      <c r="AFV74" s="319"/>
      <c r="AFW74" s="319"/>
      <c r="AFX74" s="319"/>
      <c r="AFY74" s="319"/>
      <c r="AFZ74" s="319"/>
      <c r="AGA74" s="319"/>
      <c r="AGB74" s="319"/>
      <c r="AGC74" s="319"/>
      <c r="AGD74" s="319"/>
      <c r="AGE74" s="319"/>
      <c r="AGF74" s="319"/>
      <c r="AGG74" s="319"/>
      <c r="AGH74" s="319"/>
      <c r="AGI74" s="319"/>
      <c r="AGJ74" s="319"/>
      <c r="AGK74" s="319"/>
      <c r="AGL74" s="319"/>
      <c r="AGM74" s="319"/>
      <c r="AGN74" s="319"/>
      <c r="AGO74" s="319"/>
      <c r="AGP74" s="319"/>
      <c r="AGQ74" s="319"/>
      <c r="AGR74" s="319"/>
      <c r="AGS74" s="319"/>
      <c r="AGT74" s="319"/>
      <c r="AGU74" s="319"/>
      <c r="AGV74" s="319"/>
      <c r="AGW74" s="319"/>
      <c r="AGX74" s="319"/>
      <c r="AGY74" s="319"/>
      <c r="AGZ74" s="319"/>
      <c r="AHA74" s="319"/>
      <c r="AHB74" s="319"/>
      <c r="AHC74" s="319"/>
      <c r="AHD74" s="319"/>
      <c r="AHE74" s="319"/>
      <c r="AHF74" s="319"/>
      <c r="AHG74" s="319"/>
      <c r="AHH74" s="319"/>
      <c r="AHI74" s="319"/>
      <c r="AHJ74" s="319"/>
      <c r="AHK74" s="319"/>
      <c r="AHL74" s="319"/>
      <c r="AHM74" s="319"/>
      <c r="AHN74" s="319"/>
      <c r="AHO74" s="319"/>
      <c r="AHP74" s="319"/>
      <c r="AHQ74" s="319"/>
      <c r="AHR74" s="319"/>
      <c r="AHS74" s="319"/>
      <c r="AHT74" s="319"/>
      <c r="AHU74" s="319"/>
      <c r="AHV74" s="319"/>
      <c r="AHW74" s="319"/>
      <c r="AHX74" s="319"/>
      <c r="AHY74" s="319"/>
      <c r="AHZ74" s="319"/>
      <c r="AIA74" s="319"/>
      <c r="AIB74" s="319"/>
      <c r="AIC74" s="319"/>
      <c r="AID74" s="319"/>
      <c r="AIE74" s="319"/>
      <c r="AIF74" s="319"/>
      <c r="AIG74" s="319"/>
      <c r="AIH74" s="319"/>
      <c r="AII74" s="319"/>
      <c r="AIJ74" s="319"/>
      <c r="AIK74" s="319"/>
      <c r="AIL74" s="319"/>
      <c r="AIM74" s="319"/>
      <c r="AIN74" s="319"/>
      <c r="AIO74" s="319"/>
      <c r="AIP74" s="319"/>
      <c r="AIQ74" s="319"/>
      <c r="AIR74" s="319"/>
      <c r="AIS74" s="319"/>
      <c r="AIT74" s="319"/>
      <c r="AIU74" s="319"/>
      <c r="AIV74" s="319"/>
      <c r="AIW74" s="319"/>
      <c r="AIX74" s="319"/>
      <c r="AIY74" s="319"/>
      <c r="AIZ74" s="319"/>
      <c r="AJA74" s="319"/>
      <c r="AJB74" s="319"/>
      <c r="AJC74" s="319"/>
      <c r="AJD74" s="319"/>
      <c r="AJE74" s="319"/>
      <c r="AJF74" s="319"/>
      <c r="AJG74" s="319"/>
      <c r="AJH74" s="319"/>
      <c r="AJI74" s="319"/>
      <c r="AJJ74" s="319"/>
      <c r="AJK74" s="319"/>
      <c r="AJL74" s="319"/>
      <c r="AJM74" s="319"/>
      <c r="AJN74" s="319"/>
      <c r="AJO74" s="319"/>
      <c r="AJP74" s="319"/>
      <c r="AJQ74" s="319"/>
      <c r="AJR74" s="319"/>
      <c r="AJS74" s="319"/>
      <c r="AJT74" s="319"/>
      <c r="AJU74" s="319"/>
      <c r="AJV74" s="319"/>
      <c r="AJW74" s="319"/>
      <c r="AJX74" s="319"/>
      <c r="AJY74" s="319"/>
      <c r="AJZ74" s="319"/>
      <c r="AKA74" s="319"/>
      <c r="AKB74" s="319"/>
      <c r="AKC74" s="319"/>
      <c r="AKD74" s="319"/>
      <c r="AKE74" s="319"/>
      <c r="AKF74" s="319"/>
      <c r="AKG74" s="319"/>
      <c r="AKH74" s="319"/>
      <c r="AKI74" s="319"/>
      <c r="AKJ74" s="319"/>
      <c r="AKK74" s="319"/>
      <c r="AKL74" s="319"/>
      <c r="AKM74" s="319"/>
      <c r="AKN74" s="319"/>
      <c r="AKO74" s="319"/>
      <c r="AKP74" s="319"/>
      <c r="AKQ74" s="319"/>
      <c r="AKR74" s="319"/>
      <c r="AKS74" s="319"/>
      <c r="AKT74" s="319"/>
      <c r="AKU74" s="319"/>
      <c r="AKV74" s="319"/>
      <c r="AKW74" s="319"/>
      <c r="AKX74" s="319"/>
      <c r="AKY74" s="319"/>
      <c r="AKZ74" s="319"/>
      <c r="ALA74" s="319"/>
      <c r="ALB74" s="319"/>
      <c r="ALC74" s="319"/>
      <c r="ALD74" s="319"/>
      <c r="ALE74" s="319"/>
      <c r="ALF74" s="319"/>
      <c r="ALG74" s="319"/>
      <c r="ALH74" s="319"/>
      <c r="ALI74" s="319"/>
      <c r="ALJ74" s="319"/>
      <c r="ALK74" s="319"/>
      <c r="ALL74" s="319"/>
      <c r="ALM74" s="319"/>
      <c r="ALN74" s="319"/>
      <c r="ALO74" s="319"/>
      <c r="ALP74" s="319"/>
      <c r="ALQ74" s="319"/>
      <c r="ALR74" s="319"/>
      <c r="ALS74" s="319"/>
      <c r="ALT74" s="319"/>
      <c r="ALU74" s="319"/>
      <c r="ALV74" s="319"/>
      <c r="ALW74" s="319"/>
      <c r="ALX74" s="319"/>
      <c r="ALY74" s="319"/>
      <c r="ALZ74" s="319"/>
      <c r="AMA74" s="319"/>
      <c r="AMB74" s="319"/>
      <c r="AMC74" s="319"/>
      <c r="AMD74" s="319"/>
      <c r="AME74" s="319"/>
      <c r="AMF74" s="319"/>
      <c r="AMG74" s="319"/>
      <c r="AMH74" s="319"/>
      <c r="AMI74" s="319"/>
    </row>
    <row r="75" spans="1:1023" s="240" customFormat="1" ht="26.25" customHeight="1" x14ac:dyDescent="0.4">
      <c r="A75" s="241" t="s">
        <v>163</v>
      </c>
      <c r="B75" s="242">
        <v>1</v>
      </c>
      <c r="C75" s="329" t="s">
        <v>164</v>
      </c>
      <c r="D75" s="330">
        <v>83.56</v>
      </c>
      <c r="E75" s="331">
        <v>9.4</v>
      </c>
      <c r="F75" s="332">
        <f>15.9-9.4</f>
        <v>6.5</v>
      </c>
      <c r="G75" s="333">
        <f t="shared" ref="G75:G76" si="4">F75*$C$71/2</f>
        <v>2260.3895606511178</v>
      </c>
      <c r="H75" s="334">
        <f>G75*$B$73*$B$70/D75</f>
        <v>2714494.9524076078</v>
      </c>
      <c r="I75" s="335">
        <f>H75/$C$69*100</f>
        <v>113.10395635031701</v>
      </c>
      <c r="J75" s="336">
        <v>15.9</v>
      </c>
      <c r="K75" s="319"/>
      <c r="L75" s="319"/>
      <c r="M75" s="320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  <c r="AA75" s="319"/>
      <c r="AB75" s="319"/>
      <c r="AC75" s="319"/>
      <c r="AD75" s="319"/>
      <c r="AE75" s="319"/>
      <c r="AF75" s="319"/>
      <c r="AG75" s="319"/>
      <c r="AH75" s="319"/>
      <c r="AI75" s="319"/>
      <c r="AJ75" s="319"/>
      <c r="AK75" s="319"/>
      <c r="AL75" s="319"/>
      <c r="AM75" s="319"/>
      <c r="AN75" s="319"/>
      <c r="AO75" s="319"/>
      <c r="AP75" s="319"/>
      <c r="AQ75" s="319"/>
      <c r="AR75" s="319"/>
      <c r="AS75" s="319"/>
      <c r="AT75" s="319"/>
      <c r="AU75" s="319"/>
      <c r="AV75" s="319"/>
      <c r="AW75" s="319"/>
      <c r="AX75" s="319"/>
      <c r="AY75" s="319"/>
      <c r="AZ75" s="319"/>
      <c r="BA75" s="319"/>
      <c r="BB75" s="319"/>
      <c r="BC75" s="319"/>
      <c r="BD75" s="319"/>
      <c r="BE75" s="319"/>
      <c r="BF75" s="319"/>
      <c r="BG75" s="319"/>
      <c r="BH75" s="319"/>
      <c r="BI75" s="319"/>
      <c r="BJ75" s="319"/>
      <c r="BK75" s="319"/>
      <c r="BL75" s="319"/>
      <c r="BM75" s="319"/>
      <c r="BN75" s="319"/>
      <c r="BO75" s="319"/>
      <c r="BP75" s="319"/>
      <c r="BQ75" s="319"/>
      <c r="BR75" s="319"/>
      <c r="BS75" s="319"/>
      <c r="BT75" s="319"/>
      <c r="BU75" s="319"/>
      <c r="BV75" s="319"/>
      <c r="BW75" s="319"/>
      <c r="BX75" s="319"/>
      <c r="BY75" s="319"/>
      <c r="BZ75" s="319"/>
      <c r="CA75" s="319"/>
      <c r="CB75" s="319"/>
      <c r="CC75" s="319"/>
      <c r="CD75" s="319"/>
      <c r="CE75" s="319"/>
      <c r="CF75" s="319"/>
      <c r="CG75" s="319"/>
      <c r="CH75" s="319"/>
      <c r="CI75" s="319"/>
      <c r="CJ75" s="319"/>
      <c r="CK75" s="319"/>
      <c r="CL75" s="319"/>
      <c r="CM75" s="319"/>
      <c r="CN75" s="319"/>
      <c r="CO75" s="319"/>
      <c r="CP75" s="319"/>
      <c r="CQ75" s="319"/>
      <c r="CR75" s="319"/>
      <c r="CS75" s="319"/>
      <c r="CT75" s="319"/>
      <c r="CU75" s="319"/>
      <c r="CV75" s="319"/>
      <c r="CW75" s="319"/>
      <c r="CX75" s="319"/>
      <c r="CY75" s="319"/>
      <c r="CZ75" s="319"/>
      <c r="DA75" s="319"/>
      <c r="DB75" s="319"/>
      <c r="DC75" s="319"/>
      <c r="DD75" s="319"/>
      <c r="DE75" s="319"/>
      <c r="DF75" s="319"/>
      <c r="DG75" s="319"/>
      <c r="DH75" s="319"/>
      <c r="DI75" s="319"/>
      <c r="DJ75" s="319"/>
      <c r="DK75" s="319"/>
      <c r="DL75" s="319"/>
      <c r="DM75" s="319"/>
      <c r="DN75" s="319"/>
      <c r="DO75" s="319"/>
      <c r="DP75" s="319"/>
      <c r="DQ75" s="319"/>
      <c r="DR75" s="319"/>
      <c r="DS75" s="319"/>
      <c r="DT75" s="319"/>
      <c r="DU75" s="319"/>
      <c r="DV75" s="319"/>
      <c r="DW75" s="319"/>
      <c r="DX75" s="319"/>
      <c r="DY75" s="319"/>
      <c r="DZ75" s="319"/>
      <c r="EA75" s="319"/>
      <c r="EB75" s="319"/>
      <c r="EC75" s="319"/>
      <c r="ED75" s="319"/>
      <c r="EE75" s="319"/>
      <c r="EF75" s="319"/>
      <c r="EG75" s="319"/>
      <c r="EH75" s="319"/>
      <c r="EI75" s="319"/>
      <c r="EJ75" s="319"/>
      <c r="EK75" s="319"/>
      <c r="EL75" s="319"/>
      <c r="EM75" s="319"/>
      <c r="EN75" s="319"/>
      <c r="EO75" s="319"/>
      <c r="EP75" s="319"/>
      <c r="EQ75" s="319"/>
      <c r="ER75" s="319"/>
      <c r="ES75" s="319"/>
      <c r="ET75" s="319"/>
      <c r="EU75" s="319"/>
      <c r="EV75" s="319"/>
      <c r="EW75" s="319"/>
      <c r="EX75" s="319"/>
      <c r="EY75" s="319"/>
      <c r="EZ75" s="319"/>
      <c r="FA75" s="319"/>
      <c r="FB75" s="319"/>
      <c r="FC75" s="319"/>
      <c r="FD75" s="319"/>
      <c r="FE75" s="319"/>
      <c r="FF75" s="319"/>
      <c r="FG75" s="319"/>
      <c r="FH75" s="319"/>
      <c r="FI75" s="319"/>
      <c r="FJ75" s="319"/>
      <c r="FK75" s="319"/>
      <c r="FL75" s="319"/>
      <c r="FM75" s="319"/>
      <c r="FN75" s="319"/>
      <c r="FO75" s="319"/>
      <c r="FP75" s="319"/>
      <c r="FQ75" s="319"/>
      <c r="FR75" s="319"/>
      <c r="FS75" s="319"/>
      <c r="FT75" s="319"/>
      <c r="FU75" s="319"/>
      <c r="FV75" s="319"/>
      <c r="FW75" s="319"/>
      <c r="FX75" s="319"/>
      <c r="FY75" s="319"/>
      <c r="FZ75" s="319"/>
      <c r="GA75" s="319"/>
      <c r="GB75" s="319"/>
      <c r="GC75" s="319"/>
      <c r="GD75" s="319"/>
      <c r="GE75" s="319"/>
      <c r="GF75" s="319"/>
      <c r="GG75" s="319"/>
      <c r="GH75" s="319"/>
      <c r="GI75" s="319"/>
      <c r="GJ75" s="319"/>
      <c r="GK75" s="319"/>
      <c r="GL75" s="319"/>
      <c r="GM75" s="319"/>
      <c r="GN75" s="319"/>
      <c r="GO75" s="319"/>
      <c r="GP75" s="319"/>
      <c r="GQ75" s="319"/>
      <c r="GR75" s="319"/>
      <c r="GS75" s="319"/>
      <c r="GT75" s="319"/>
      <c r="GU75" s="319"/>
      <c r="GV75" s="319"/>
      <c r="GW75" s="319"/>
      <c r="GX75" s="319"/>
      <c r="GY75" s="319"/>
      <c r="GZ75" s="319"/>
      <c r="HA75" s="319"/>
      <c r="HB75" s="319"/>
      <c r="HC75" s="319"/>
      <c r="HD75" s="319"/>
      <c r="HE75" s="319"/>
      <c r="HF75" s="319"/>
      <c r="HG75" s="319"/>
      <c r="HH75" s="319"/>
      <c r="HI75" s="319"/>
      <c r="HJ75" s="319"/>
      <c r="HK75" s="319"/>
      <c r="HL75" s="319"/>
      <c r="HM75" s="319"/>
      <c r="HN75" s="319"/>
      <c r="HO75" s="319"/>
      <c r="HP75" s="319"/>
      <c r="HQ75" s="319"/>
      <c r="HR75" s="319"/>
      <c r="HS75" s="319"/>
      <c r="HT75" s="319"/>
      <c r="HU75" s="319"/>
      <c r="HV75" s="319"/>
      <c r="HW75" s="319"/>
      <c r="HX75" s="319"/>
      <c r="HY75" s="319"/>
      <c r="HZ75" s="319"/>
      <c r="IA75" s="319"/>
      <c r="IB75" s="319"/>
      <c r="IC75" s="319"/>
      <c r="ID75" s="319"/>
      <c r="IE75" s="319"/>
      <c r="IF75" s="319"/>
      <c r="IG75" s="319"/>
      <c r="IH75" s="319"/>
      <c r="II75" s="319"/>
      <c r="IJ75" s="319"/>
      <c r="IK75" s="319"/>
      <c r="IL75" s="319"/>
      <c r="IM75" s="319"/>
      <c r="IN75" s="319"/>
      <c r="IO75" s="319"/>
      <c r="IP75" s="319"/>
      <c r="IQ75" s="319"/>
      <c r="IR75" s="319"/>
      <c r="IS75" s="319"/>
      <c r="IT75" s="319"/>
      <c r="IU75" s="319"/>
      <c r="IV75" s="319"/>
      <c r="IW75" s="319"/>
      <c r="IX75" s="319"/>
      <c r="IY75" s="319"/>
      <c r="IZ75" s="319"/>
      <c r="JA75" s="319"/>
      <c r="JB75" s="319"/>
      <c r="JC75" s="319"/>
      <c r="JD75" s="319"/>
      <c r="JE75" s="319"/>
      <c r="JF75" s="319"/>
      <c r="JG75" s="319"/>
      <c r="JH75" s="319"/>
      <c r="JI75" s="319"/>
      <c r="JJ75" s="319"/>
      <c r="JK75" s="319"/>
      <c r="JL75" s="319"/>
      <c r="JM75" s="319"/>
      <c r="JN75" s="319"/>
      <c r="JO75" s="319"/>
      <c r="JP75" s="319"/>
      <c r="JQ75" s="319"/>
      <c r="JR75" s="319"/>
      <c r="JS75" s="319"/>
      <c r="JT75" s="319"/>
      <c r="JU75" s="319"/>
      <c r="JV75" s="319"/>
      <c r="JW75" s="319"/>
      <c r="JX75" s="319"/>
      <c r="JY75" s="319"/>
      <c r="JZ75" s="319"/>
      <c r="KA75" s="319"/>
      <c r="KB75" s="319"/>
      <c r="KC75" s="319"/>
      <c r="KD75" s="319"/>
      <c r="KE75" s="319"/>
      <c r="KF75" s="319"/>
      <c r="KG75" s="319"/>
      <c r="KH75" s="319"/>
      <c r="KI75" s="319"/>
      <c r="KJ75" s="319"/>
      <c r="KK75" s="319"/>
      <c r="KL75" s="319"/>
      <c r="KM75" s="319"/>
      <c r="KN75" s="319"/>
      <c r="KO75" s="319"/>
      <c r="KP75" s="319"/>
      <c r="KQ75" s="319"/>
      <c r="KR75" s="319"/>
      <c r="KS75" s="319"/>
      <c r="KT75" s="319"/>
      <c r="KU75" s="319"/>
      <c r="KV75" s="319"/>
      <c r="KW75" s="319"/>
      <c r="KX75" s="319"/>
      <c r="KY75" s="319"/>
      <c r="KZ75" s="319"/>
      <c r="LA75" s="319"/>
      <c r="LB75" s="319"/>
      <c r="LC75" s="319"/>
      <c r="LD75" s="319"/>
      <c r="LE75" s="319"/>
      <c r="LF75" s="319"/>
      <c r="LG75" s="319"/>
      <c r="LH75" s="319"/>
      <c r="LI75" s="319"/>
      <c r="LJ75" s="319"/>
      <c r="LK75" s="319"/>
      <c r="LL75" s="319"/>
      <c r="LM75" s="319"/>
      <c r="LN75" s="319"/>
      <c r="LO75" s="319"/>
      <c r="LP75" s="319"/>
      <c r="LQ75" s="319"/>
      <c r="LR75" s="319"/>
      <c r="LS75" s="319"/>
      <c r="LT75" s="319"/>
      <c r="LU75" s="319"/>
      <c r="LV75" s="319"/>
      <c r="LW75" s="319"/>
      <c r="LX75" s="319"/>
      <c r="LY75" s="319"/>
      <c r="LZ75" s="319"/>
      <c r="MA75" s="319"/>
      <c r="MB75" s="319"/>
      <c r="MC75" s="319"/>
      <c r="MD75" s="319"/>
      <c r="ME75" s="319"/>
      <c r="MF75" s="319"/>
      <c r="MG75" s="319"/>
      <c r="MH75" s="319"/>
      <c r="MI75" s="319"/>
      <c r="MJ75" s="319"/>
      <c r="MK75" s="319"/>
      <c r="ML75" s="319"/>
      <c r="MM75" s="319"/>
      <c r="MN75" s="319"/>
      <c r="MO75" s="319"/>
      <c r="MP75" s="319"/>
      <c r="MQ75" s="319"/>
      <c r="MR75" s="319"/>
      <c r="MS75" s="319"/>
      <c r="MT75" s="319"/>
      <c r="MU75" s="319"/>
      <c r="MV75" s="319"/>
      <c r="MW75" s="319"/>
      <c r="MX75" s="319"/>
      <c r="MY75" s="319"/>
      <c r="MZ75" s="319"/>
      <c r="NA75" s="319"/>
      <c r="NB75" s="319"/>
      <c r="NC75" s="319"/>
      <c r="ND75" s="319"/>
      <c r="NE75" s="319"/>
      <c r="NF75" s="319"/>
      <c r="NG75" s="319"/>
      <c r="NH75" s="319"/>
      <c r="NI75" s="319"/>
      <c r="NJ75" s="319"/>
      <c r="NK75" s="319"/>
      <c r="NL75" s="319"/>
      <c r="NM75" s="319"/>
      <c r="NN75" s="319"/>
      <c r="NO75" s="319"/>
      <c r="NP75" s="319"/>
      <c r="NQ75" s="319"/>
      <c r="NR75" s="319"/>
      <c r="NS75" s="319"/>
      <c r="NT75" s="319"/>
      <c r="NU75" s="319"/>
      <c r="NV75" s="319"/>
      <c r="NW75" s="319"/>
      <c r="NX75" s="319"/>
      <c r="NY75" s="319"/>
      <c r="NZ75" s="319"/>
      <c r="OA75" s="319"/>
      <c r="OB75" s="319"/>
      <c r="OC75" s="319"/>
      <c r="OD75" s="319"/>
      <c r="OE75" s="319"/>
      <c r="OF75" s="319"/>
      <c r="OG75" s="319"/>
      <c r="OH75" s="319"/>
      <c r="OI75" s="319"/>
      <c r="OJ75" s="319"/>
      <c r="OK75" s="319"/>
      <c r="OL75" s="319"/>
      <c r="OM75" s="319"/>
      <c r="ON75" s="319"/>
      <c r="OO75" s="319"/>
      <c r="OP75" s="319"/>
      <c r="OQ75" s="319"/>
      <c r="OR75" s="319"/>
      <c r="OS75" s="319"/>
      <c r="OT75" s="319"/>
      <c r="OU75" s="319"/>
      <c r="OV75" s="319"/>
      <c r="OW75" s="319"/>
      <c r="OX75" s="319"/>
      <c r="OY75" s="319"/>
      <c r="OZ75" s="319"/>
      <c r="PA75" s="319"/>
      <c r="PB75" s="319"/>
      <c r="PC75" s="319"/>
      <c r="PD75" s="319"/>
      <c r="PE75" s="319"/>
      <c r="PF75" s="319"/>
      <c r="PG75" s="319"/>
      <c r="PH75" s="319"/>
      <c r="PI75" s="319"/>
      <c r="PJ75" s="319"/>
      <c r="PK75" s="319"/>
      <c r="PL75" s="319"/>
      <c r="PM75" s="319"/>
      <c r="PN75" s="319"/>
      <c r="PO75" s="319"/>
      <c r="PP75" s="319"/>
      <c r="PQ75" s="319"/>
      <c r="PR75" s="319"/>
      <c r="PS75" s="319"/>
      <c r="PT75" s="319"/>
      <c r="PU75" s="319"/>
      <c r="PV75" s="319"/>
      <c r="PW75" s="319"/>
      <c r="PX75" s="319"/>
      <c r="PY75" s="319"/>
      <c r="PZ75" s="319"/>
      <c r="QA75" s="319"/>
      <c r="QB75" s="319"/>
      <c r="QC75" s="319"/>
      <c r="QD75" s="319"/>
      <c r="QE75" s="319"/>
      <c r="QF75" s="319"/>
      <c r="QG75" s="319"/>
      <c r="QH75" s="319"/>
      <c r="QI75" s="319"/>
      <c r="QJ75" s="319"/>
      <c r="QK75" s="319"/>
      <c r="QL75" s="319"/>
      <c r="QM75" s="319"/>
      <c r="QN75" s="319"/>
      <c r="QO75" s="319"/>
      <c r="QP75" s="319"/>
      <c r="QQ75" s="319"/>
      <c r="QR75" s="319"/>
      <c r="QS75" s="319"/>
      <c r="QT75" s="319"/>
      <c r="QU75" s="319"/>
      <c r="QV75" s="319"/>
      <c r="QW75" s="319"/>
      <c r="QX75" s="319"/>
      <c r="QY75" s="319"/>
      <c r="QZ75" s="319"/>
      <c r="RA75" s="319"/>
      <c r="RB75" s="319"/>
      <c r="RC75" s="319"/>
      <c r="RD75" s="319"/>
      <c r="RE75" s="319"/>
      <c r="RF75" s="319"/>
      <c r="RG75" s="319"/>
      <c r="RH75" s="319"/>
      <c r="RI75" s="319"/>
      <c r="RJ75" s="319"/>
      <c r="RK75" s="319"/>
      <c r="RL75" s="319"/>
      <c r="RM75" s="319"/>
      <c r="RN75" s="319"/>
      <c r="RO75" s="319"/>
      <c r="RP75" s="319"/>
      <c r="RQ75" s="319"/>
      <c r="RR75" s="319"/>
      <c r="RS75" s="319"/>
      <c r="RT75" s="319"/>
      <c r="RU75" s="319"/>
      <c r="RV75" s="319"/>
      <c r="RW75" s="319"/>
      <c r="RX75" s="319"/>
      <c r="RY75" s="319"/>
      <c r="RZ75" s="319"/>
      <c r="SA75" s="319"/>
      <c r="SB75" s="319"/>
      <c r="SC75" s="319"/>
      <c r="SD75" s="319"/>
      <c r="SE75" s="319"/>
      <c r="SF75" s="319"/>
      <c r="SG75" s="319"/>
      <c r="SH75" s="319"/>
      <c r="SI75" s="319"/>
      <c r="SJ75" s="319"/>
      <c r="SK75" s="319"/>
      <c r="SL75" s="319"/>
      <c r="SM75" s="319"/>
      <c r="SN75" s="319"/>
      <c r="SO75" s="319"/>
      <c r="SP75" s="319"/>
      <c r="SQ75" s="319"/>
      <c r="SR75" s="319"/>
      <c r="SS75" s="319"/>
      <c r="ST75" s="319"/>
      <c r="SU75" s="319"/>
      <c r="SV75" s="319"/>
      <c r="SW75" s="319"/>
      <c r="SX75" s="319"/>
      <c r="SY75" s="319"/>
      <c r="SZ75" s="319"/>
      <c r="TA75" s="319"/>
      <c r="TB75" s="319"/>
      <c r="TC75" s="319"/>
      <c r="TD75" s="319"/>
      <c r="TE75" s="319"/>
      <c r="TF75" s="319"/>
      <c r="TG75" s="319"/>
      <c r="TH75" s="319"/>
      <c r="TI75" s="319"/>
      <c r="TJ75" s="319"/>
      <c r="TK75" s="319"/>
      <c r="TL75" s="319"/>
      <c r="TM75" s="319"/>
      <c r="TN75" s="319"/>
      <c r="TO75" s="319"/>
      <c r="TP75" s="319"/>
      <c r="TQ75" s="319"/>
      <c r="TR75" s="319"/>
      <c r="TS75" s="319"/>
      <c r="TT75" s="319"/>
      <c r="TU75" s="319"/>
      <c r="TV75" s="319"/>
      <c r="TW75" s="319"/>
      <c r="TX75" s="319"/>
      <c r="TY75" s="319"/>
      <c r="TZ75" s="319"/>
      <c r="UA75" s="319"/>
      <c r="UB75" s="319"/>
      <c r="UC75" s="319"/>
      <c r="UD75" s="319"/>
      <c r="UE75" s="319"/>
      <c r="UF75" s="319"/>
      <c r="UG75" s="319"/>
      <c r="UH75" s="319"/>
      <c r="UI75" s="319"/>
      <c r="UJ75" s="319"/>
      <c r="UK75" s="319"/>
      <c r="UL75" s="319"/>
      <c r="UM75" s="319"/>
      <c r="UN75" s="319"/>
      <c r="UO75" s="319"/>
      <c r="UP75" s="319"/>
      <c r="UQ75" s="319"/>
      <c r="UR75" s="319"/>
      <c r="US75" s="319"/>
      <c r="UT75" s="319"/>
      <c r="UU75" s="319"/>
      <c r="UV75" s="319"/>
      <c r="UW75" s="319"/>
      <c r="UX75" s="319"/>
      <c r="UY75" s="319"/>
      <c r="UZ75" s="319"/>
      <c r="VA75" s="319"/>
      <c r="VB75" s="319"/>
      <c r="VC75" s="319"/>
      <c r="VD75" s="319"/>
      <c r="VE75" s="319"/>
      <c r="VF75" s="319"/>
      <c r="VG75" s="319"/>
      <c r="VH75" s="319"/>
      <c r="VI75" s="319"/>
      <c r="VJ75" s="319"/>
      <c r="VK75" s="319"/>
      <c r="VL75" s="319"/>
      <c r="VM75" s="319"/>
      <c r="VN75" s="319"/>
      <c r="VO75" s="319"/>
      <c r="VP75" s="319"/>
      <c r="VQ75" s="319"/>
      <c r="VR75" s="319"/>
      <c r="VS75" s="319"/>
      <c r="VT75" s="319"/>
      <c r="VU75" s="319"/>
      <c r="VV75" s="319"/>
      <c r="VW75" s="319"/>
      <c r="VX75" s="319"/>
      <c r="VY75" s="319"/>
      <c r="VZ75" s="319"/>
      <c r="WA75" s="319"/>
      <c r="WB75" s="319"/>
      <c r="WC75" s="319"/>
      <c r="WD75" s="319"/>
      <c r="WE75" s="319"/>
      <c r="WF75" s="319"/>
      <c r="WG75" s="319"/>
      <c r="WH75" s="319"/>
      <c r="WI75" s="319"/>
      <c r="WJ75" s="319"/>
      <c r="WK75" s="319"/>
      <c r="WL75" s="319"/>
      <c r="WM75" s="319"/>
      <c r="WN75" s="319"/>
      <c r="WO75" s="319"/>
      <c r="WP75" s="319"/>
      <c r="WQ75" s="319"/>
      <c r="WR75" s="319"/>
      <c r="WS75" s="319"/>
      <c r="WT75" s="319"/>
      <c r="WU75" s="319"/>
      <c r="WV75" s="319"/>
      <c r="WW75" s="319"/>
      <c r="WX75" s="319"/>
      <c r="WY75" s="319"/>
      <c r="WZ75" s="319"/>
      <c r="XA75" s="319"/>
      <c r="XB75" s="319"/>
      <c r="XC75" s="319"/>
      <c r="XD75" s="319"/>
      <c r="XE75" s="319"/>
      <c r="XF75" s="319"/>
      <c r="XG75" s="319"/>
      <c r="XH75" s="319"/>
      <c r="XI75" s="319"/>
      <c r="XJ75" s="319"/>
      <c r="XK75" s="319"/>
      <c r="XL75" s="319"/>
      <c r="XM75" s="319"/>
      <c r="XN75" s="319"/>
      <c r="XO75" s="319"/>
      <c r="XP75" s="319"/>
      <c r="XQ75" s="319"/>
      <c r="XR75" s="319"/>
      <c r="XS75" s="319"/>
      <c r="XT75" s="319"/>
      <c r="XU75" s="319"/>
      <c r="XV75" s="319"/>
      <c r="XW75" s="319"/>
      <c r="XX75" s="319"/>
      <c r="XY75" s="319"/>
      <c r="XZ75" s="319"/>
      <c r="YA75" s="319"/>
      <c r="YB75" s="319"/>
      <c r="YC75" s="319"/>
      <c r="YD75" s="319"/>
      <c r="YE75" s="319"/>
      <c r="YF75" s="319"/>
      <c r="YG75" s="319"/>
      <c r="YH75" s="319"/>
      <c r="YI75" s="319"/>
      <c r="YJ75" s="319"/>
      <c r="YK75" s="319"/>
      <c r="YL75" s="319"/>
      <c r="YM75" s="319"/>
      <c r="YN75" s="319"/>
      <c r="YO75" s="319"/>
      <c r="YP75" s="319"/>
      <c r="YQ75" s="319"/>
      <c r="YR75" s="319"/>
      <c r="YS75" s="319"/>
      <c r="YT75" s="319"/>
      <c r="YU75" s="319"/>
      <c r="YV75" s="319"/>
      <c r="YW75" s="319"/>
      <c r="YX75" s="319"/>
      <c r="YY75" s="319"/>
      <c r="YZ75" s="319"/>
      <c r="ZA75" s="319"/>
      <c r="ZB75" s="319"/>
      <c r="ZC75" s="319"/>
      <c r="ZD75" s="319"/>
      <c r="ZE75" s="319"/>
      <c r="ZF75" s="319"/>
      <c r="ZG75" s="319"/>
      <c r="ZH75" s="319"/>
      <c r="ZI75" s="319"/>
      <c r="ZJ75" s="319"/>
      <c r="ZK75" s="319"/>
      <c r="ZL75" s="319"/>
      <c r="ZM75" s="319"/>
      <c r="ZN75" s="319"/>
      <c r="ZO75" s="319"/>
      <c r="ZP75" s="319"/>
      <c r="ZQ75" s="319"/>
      <c r="ZR75" s="319"/>
      <c r="ZS75" s="319"/>
      <c r="ZT75" s="319"/>
      <c r="ZU75" s="319"/>
      <c r="ZV75" s="319"/>
      <c r="ZW75" s="319"/>
      <c r="ZX75" s="319"/>
      <c r="ZY75" s="319"/>
      <c r="ZZ75" s="319"/>
      <c r="AAA75" s="319"/>
      <c r="AAB75" s="319"/>
      <c r="AAC75" s="319"/>
      <c r="AAD75" s="319"/>
      <c r="AAE75" s="319"/>
      <c r="AAF75" s="319"/>
      <c r="AAG75" s="319"/>
      <c r="AAH75" s="319"/>
      <c r="AAI75" s="319"/>
      <c r="AAJ75" s="319"/>
      <c r="AAK75" s="319"/>
      <c r="AAL75" s="319"/>
      <c r="AAM75" s="319"/>
      <c r="AAN75" s="319"/>
      <c r="AAO75" s="319"/>
      <c r="AAP75" s="319"/>
      <c r="AAQ75" s="319"/>
      <c r="AAR75" s="319"/>
      <c r="AAS75" s="319"/>
      <c r="AAT75" s="319"/>
      <c r="AAU75" s="319"/>
      <c r="AAV75" s="319"/>
      <c r="AAW75" s="319"/>
      <c r="AAX75" s="319"/>
      <c r="AAY75" s="319"/>
      <c r="AAZ75" s="319"/>
      <c r="ABA75" s="319"/>
      <c r="ABB75" s="319"/>
      <c r="ABC75" s="319"/>
      <c r="ABD75" s="319"/>
      <c r="ABE75" s="319"/>
      <c r="ABF75" s="319"/>
      <c r="ABG75" s="319"/>
      <c r="ABH75" s="319"/>
      <c r="ABI75" s="319"/>
      <c r="ABJ75" s="319"/>
      <c r="ABK75" s="319"/>
      <c r="ABL75" s="319"/>
      <c r="ABM75" s="319"/>
      <c r="ABN75" s="319"/>
      <c r="ABO75" s="319"/>
      <c r="ABP75" s="319"/>
      <c r="ABQ75" s="319"/>
      <c r="ABR75" s="319"/>
      <c r="ABS75" s="319"/>
      <c r="ABT75" s="319"/>
      <c r="ABU75" s="319"/>
      <c r="ABV75" s="319"/>
      <c r="ABW75" s="319"/>
      <c r="ABX75" s="319"/>
      <c r="ABY75" s="319"/>
      <c r="ABZ75" s="319"/>
      <c r="ACA75" s="319"/>
      <c r="ACB75" s="319"/>
      <c r="ACC75" s="319"/>
      <c r="ACD75" s="319"/>
      <c r="ACE75" s="319"/>
      <c r="ACF75" s="319"/>
      <c r="ACG75" s="319"/>
      <c r="ACH75" s="319"/>
      <c r="ACI75" s="319"/>
      <c r="ACJ75" s="319"/>
      <c r="ACK75" s="319"/>
      <c r="ACL75" s="319"/>
      <c r="ACM75" s="319"/>
      <c r="ACN75" s="319"/>
      <c r="ACO75" s="319"/>
      <c r="ACP75" s="319"/>
      <c r="ACQ75" s="319"/>
      <c r="ACR75" s="319"/>
      <c r="ACS75" s="319"/>
      <c r="ACT75" s="319"/>
      <c r="ACU75" s="319"/>
      <c r="ACV75" s="319"/>
      <c r="ACW75" s="319"/>
      <c r="ACX75" s="319"/>
      <c r="ACY75" s="319"/>
      <c r="ACZ75" s="319"/>
      <c r="ADA75" s="319"/>
      <c r="ADB75" s="319"/>
      <c r="ADC75" s="319"/>
      <c r="ADD75" s="319"/>
      <c r="ADE75" s="319"/>
      <c r="ADF75" s="319"/>
      <c r="ADG75" s="319"/>
      <c r="ADH75" s="319"/>
      <c r="ADI75" s="319"/>
      <c r="ADJ75" s="319"/>
      <c r="ADK75" s="319"/>
      <c r="ADL75" s="319"/>
      <c r="ADM75" s="319"/>
      <c r="ADN75" s="319"/>
      <c r="ADO75" s="319"/>
      <c r="ADP75" s="319"/>
      <c r="ADQ75" s="319"/>
      <c r="ADR75" s="319"/>
      <c r="ADS75" s="319"/>
      <c r="ADT75" s="319"/>
      <c r="ADU75" s="319"/>
      <c r="ADV75" s="319"/>
      <c r="ADW75" s="319"/>
      <c r="ADX75" s="319"/>
      <c r="ADY75" s="319"/>
      <c r="ADZ75" s="319"/>
      <c r="AEA75" s="319"/>
      <c r="AEB75" s="319"/>
      <c r="AEC75" s="319"/>
      <c r="AED75" s="319"/>
      <c r="AEE75" s="319"/>
      <c r="AEF75" s="319"/>
      <c r="AEG75" s="319"/>
      <c r="AEH75" s="319"/>
      <c r="AEI75" s="319"/>
      <c r="AEJ75" s="319"/>
      <c r="AEK75" s="319"/>
      <c r="AEL75" s="319"/>
      <c r="AEM75" s="319"/>
      <c r="AEN75" s="319"/>
      <c r="AEO75" s="319"/>
      <c r="AEP75" s="319"/>
      <c r="AEQ75" s="319"/>
      <c r="AER75" s="319"/>
      <c r="AES75" s="319"/>
      <c r="AET75" s="319"/>
      <c r="AEU75" s="319"/>
      <c r="AEV75" s="319"/>
      <c r="AEW75" s="319"/>
      <c r="AEX75" s="319"/>
      <c r="AEY75" s="319"/>
      <c r="AEZ75" s="319"/>
      <c r="AFA75" s="319"/>
      <c r="AFB75" s="319"/>
      <c r="AFC75" s="319"/>
      <c r="AFD75" s="319"/>
      <c r="AFE75" s="319"/>
      <c r="AFF75" s="319"/>
      <c r="AFG75" s="319"/>
      <c r="AFH75" s="319"/>
      <c r="AFI75" s="319"/>
      <c r="AFJ75" s="319"/>
      <c r="AFK75" s="319"/>
      <c r="AFL75" s="319"/>
      <c r="AFM75" s="319"/>
      <c r="AFN75" s="319"/>
      <c r="AFO75" s="319"/>
      <c r="AFP75" s="319"/>
      <c r="AFQ75" s="319"/>
      <c r="AFR75" s="319"/>
      <c r="AFS75" s="319"/>
      <c r="AFT75" s="319"/>
      <c r="AFU75" s="319"/>
      <c r="AFV75" s="319"/>
      <c r="AFW75" s="319"/>
      <c r="AFX75" s="319"/>
      <c r="AFY75" s="319"/>
      <c r="AFZ75" s="319"/>
      <c r="AGA75" s="319"/>
      <c r="AGB75" s="319"/>
      <c r="AGC75" s="319"/>
      <c r="AGD75" s="319"/>
      <c r="AGE75" s="319"/>
      <c r="AGF75" s="319"/>
      <c r="AGG75" s="319"/>
      <c r="AGH75" s="319"/>
      <c r="AGI75" s="319"/>
      <c r="AGJ75" s="319"/>
      <c r="AGK75" s="319"/>
      <c r="AGL75" s="319"/>
      <c r="AGM75" s="319"/>
      <c r="AGN75" s="319"/>
      <c r="AGO75" s="319"/>
      <c r="AGP75" s="319"/>
      <c r="AGQ75" s="319"/>
      <c r="AGR75" s="319"/>
      <c r="AGS75" s="319"/>
      <c r="AGT75" s="319"/>
      <c r="AGU75" s="319"/>
      <c r="AGV75" s="319"/>
      <c r="AGW75" s="319"/>
      <c r="AGX75" s="319"/>
      <c r="AGY75" s="319"/>
      <c r="AGZ75" s="319"/>
      <c r="AHA75" s="319"/>
      <c r="AHB75" s="319"/>
      <c r="AHC75" s="319"/>
      <c r="AHD75" s="319"/>
      <c r="AHE75" s="319"/>
      <c r="AHF75" s="319"/>
      <c r="AHG75" s="319"/>
      <c r="AHH75" s="319"/>
      <c r="AHI75" s="319"/>
      <c r="AHJ75" s="319"/>
      <c r="AHK75" s="319"/>
      <c r="AHL75" s="319"/>
      <c r="AHM75" s="319"/>
      <c r="AHN75" s="319"/>
      <c r="AHO75" s="319"/>
      <c r="AHP75" s="319"/>
      <c r="AHQ75" s="319"/>
      <c r="AHR75" s="319"/>
      <c r="AHS75" s="319"/>
      <c r="AHT75" s="319"/>
      <c r="AHU75" s="319"/>
      <c r="AHV75" s="319"/>
      <c r="AHW75" s="319"/>
      <c r="AHX75" s="319"/>
      <c r="AHY75" s="319"/>
      <c r="AHZ75" s="319"/>
      <c r="AIA75" s="319"/>
      <c r="AIB75" s="319"/>
      <c r="AIC75" s="319"/>
      <c r="AID75" s="319"/>
      <c r="AIE75" s="319"/>
      <c r="AIF75" s="319"/>
      <c r="AIG75" s="319"/>
      <c r="AIH75" s="319"/>
      <c r="AII75" s="319"/>
      <c r="AIJ75" s="319"/>
      <c r="AIK75" s="319"/>
      <c r="AIL75" s="319"/>
      <c r="AIM75" s="319"/>
      <c r="AIN75" s="319"/>
      <c r="AIO75" s="319"/>
      <c r="AIP75" s="319"/>
      <c r="AIQ75" s="319"/>
      <c r="AIR75" s="319"/>
      <c r="AIS75" s="319"/>
      <c r="AIT75" s="319"/>
      <c r="AIU75" s="319"/>
      <c r="AIV75" s="319"/>
      <c r="AIW75" s="319"/>
      <c r="AIX75" s="319"/>
      <c r="AIY75" s="319"/>
      <c r="AIZ75" s="319"/>
      <c r="AJA75" s="319"/>
      <c r="AJB75" s="319"/>
      <c r="AJC75" s="319"/>
      <c r="AJD75" s="319"/>
      <c r="AJE75" s="319"/>
      <c r="AJF75" s="319"/>
      <c r="AJG75" s="319"/>
      <c r="AJH75" s="319"/>
      <c r="AJI75" s="319"/>
      <c r="AJJ75" s="319"/>
      <c r="AJK75" s="319"/>
      <c r="AJL75" s="319"/>
      <c r="AJM75" s="319"/>
      <c r="AJN75" s="319"/>
      <c r="AJO75" s="319"/>
      <c r="AJP75" s="319"/>
      <c r="AJQ75" s="319"/>
      <c r="AJR75" s="319"/>
      <c r="AJS75" s="319"/>
      <c r="AJT75" s="319"/>
      <c r="AJU75" s="319"/>
      <c r="AJV75" s="319"/>
      <c r="AJW75" s="319"/>
      <c r="AJX75" s="319"/>
      <c r="AJY75" s="319"/>
      <c r="AJZ75" s="319"/>
      <c r="AKA75" s="319"/>
      <c r="AKB75" s="319"/>
      <c r="AKC75" s="319"/>
      <c r="AKD75" s="319"/>
      <c r="AKE75" s="319"/>
      <c r="AKF75" s="319"/>
      <c r="AKG75" s="319"/>
      <c r="AKH75" s="319"/>
      <c r="AKI75" s="319"/>
      <c r="AKJ75" s="319"/>
      <c r="AKK75" s="319"/>
      <c r="AKL75" s="319"/>
      <c r="AKM75" s="319"/>
      <c r="AKN75" s="319"/>
      <c r="AKO75" s="319"/>
      <c r="AKP75" s="319"/>
      <c r="AKQ75" s="319"/>
      <c r="AKR75" s="319"/>
      <c r="AKS75" s="319"/>
      <c r="AKT75" s="319"/>
      <c r="AKU75" s="319"/>
      <c r="AKV75" s="319"/>
      <c r="AKW75" s="319"/>
      <c r="AKX75" s="319"/>
      <c r="AKY75" s="319"/>
      <c r="AKZ75" s="319"/>
      <c r="ALA75" s="319"/>
      <c r="ALB75" s="319"/>
      <c r="ALC75" s="319"/>
      <c r="ALD75" s="319"/>
      <c r="ALE75" s="319"/>
      <c r="ALF75" s="319"/>
      <c r="ALG75" s="319"/>
      <c r="ALH75" s="319"/>
      <c r="ALI75" s="319"/>
      <c r="ALJ75" s="319"/>
      <c r="ALK75" s="319"/>
      <c r="ALL75" s="319"/>
      <c r="ALM75" s="319"/>
      <c r="ALN75" s="319"/>
      <c r="ALO75" s="319"/>
      <c r="ALP75" s="319"/>
      <c r="ALQ75" s="319"/>
      <c r="ALR75" s="319"/>
      <c r="ALS75" s="319"/>
      <c r="ALT75" s="319"/>
      <c r="ALU75" s="319"/>
      <c r="ALV75" s="319"/>
      <c r="ALW75" s="319"/>
      <c r="ALX75" s="319"/>
      <c r="ALY75" s="319"/>
      <c r="ALZ75" s="319"/>
      <c r="AMA75" s="319"/>
      <c r="AMB75" s="319"/>
      <c r="AMC75" s="319"/>
      <c r="AMD75" s="319"/>
      <c r="AME75" s="319"/>
      <c r="AMF75" s="319"/>
      <c r="AMG75" s="319"/>
      <c r="AMH75" s="319"/>
      <c r="AMI75" s="319"/>
    </row>
    <row r="76" spans="1:1023" s="240" customFormat="1" ht="26.25" customHeight="1" x14ac:dyDescent="0.4">
      <c r="A76" s="241" t="s">
        <v>165</v>
      </c>
      <c r="B76" s="242">
        <v>1</v>
      </c>
      <c r="C76" s="329" t="s">
        <v>166</v>
      </c>
      <c r="D76" s="330">
        <v>82.81</v>
      </c>
      <c r="E76" s="331">
        <v>9.5</v>
      </c>
      <c r="F76" s="332">
        <f>16-9.5</f>
        <v>6.5</v>
      </c>
      <c r="G76" s="333">
        <f t="shared" si="4"/>
        <v>2260.3895606511178</v>
      </c>
      <c r="H76" s="334">
        <f>G76*$B$73*$B$70/D76</f>
        <v>2739079.7998210322</v>
      </c>
      <c r="I76" s="335">
        <f>H76/$C$69*100</f>
        <v>114.12832499254301</v>
      </c>
      <c r="J76" s="336">
        <v>16</v>
      </c>
      <c r="K76" s="319"/>
      <c r="L76" s="319"/>
      <c r="M76" s="320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319"/>
      <c r="AH76" s="319"/>
      <c r="AI76" s="319"/>
      <c r="AJ76" s="319"/>
      <c r="AK76" s="319"/>
      <c r="AL76" s="319"/>
      <c r="AM76" s="319"/>
      <c r="AN76" s="319"/>
      <c r="AO76" s="319"/>
      <c r="AP76" s="319"/>
      <c r="AQ76" s="319"/>
      <c r="AR76" s="319"/>
      <c r="AS76" s="319"/>
      <c r="AT76" s="319"/>
      <c r="AU76" s="319"/>
      <c r="AV76" s="319"/>
      <c r="AW76" s="319"/>
      <c r="AX76" s="319"/>
      <c r="AY76" s="319"/>
      <c r="AZ76" s="319"/>
      <c r="BA76" s="319"/>
      <c r="BB76" s="319"/>
      <c r="BC76" s="319"/>
      <c r="BD76" s="319"/>
      <c r="BE76" s="319"/>
      <c r="BF76" s="319"/>
      <c r="BG76" s="319"/>
      <c r="BH76" s="319"/>
      <c r="BI76" s="319"/>
      <c r="BJ76" s="319"/>
      <c r="BK76" s="319"/>
      <c r="BL76" s="319"/>
      <c r="BM76" s="319"/>
      <c r="BN76" s="319"/>
      <c r="BO76" s="319"/>
      <c r="BP76" s="319"/>
      <c r="BQ76" s="319"/>
      <c r="BR76" s="319"/>
      <c r="BS76" s="319"/>
      <c r="BT76" s="319"/>
      <c r="BU76" s="319"/>
      <c r="BV76" s="319"/>
      <c r="BW76" s="319"/>
      <c r="BX76" s="319"/>
      <c r="BY76" s="319"/>
      <c r="BZ76" s="319"/>
      <c r="CA76" s="319"/>
      <c r="CB76" s="319"/>
      <c r="CC76" s="319"/>
      <c r="CD76" s="319"/>
      <c r="CE76" s="319"/>
      <c r="CF76" s="319"/>
      <c r="CG76" s="319"/>
      <c r="CH76" s="319"/>
      <c r="CI76" s="319"/>
      <c r="CJ76" s="319"/>
      <c r="CK76" s="319"/>
      <c r="CL76" s="319"/>
      <c r="CM76" s="319"/>
      <c r="CN76" s="319"/>
      <c r="CO76" s="319"/>
      <c r="CP76" s="319"/>
      <c r="CQ76" s="319"/>
      <c r="CR76" s="319"/>
      <c r="CS76" s="319"/>
      <c r="CT76" s="319"/>
      <c r="CU76" s="319"/>
      <c r="CV76" s="319"/>
      <c r="CW76" s="319"/>
      <c r="CX76" s="319"/>
      <c r="CY76" s="319"/>
      <c r="CZ76" s="319"/>
      <c r="DA76" s="319"/>
      <c r="DB76" s="319"/>
      <c r="DC76" s="319"/>
      <c r="DD76" s="319"/>
      <c r="DE76" s="319"/>
      <c r="DF76" s="319"/>
      <c r="DG76" s="319"/>
      <c r="DH76" s="319"/>
      <c r="DI76" s="319"/>
      <c r="DJ76" s="319"/>
      <c r="DK76" s="319"/>
      <c r="DL76" s="319"/>
      <c r="DM76" s="319"/>
      <c r="DN76" s="319"/>
      <c r="DO76" s="319"/>
      <c r="DP76" s="319"/>
      <c r="DQ76" s="319"/>
      <c r="DR76" s="319"/>
      <c r="DS76" s="319"/>
      <c r="DT76" s="319"/>
      <c r="DU76" s="319"/>
      <c r="DV76" s="319"/>
      <c r="DW76" s="319"/>
      <c r="DX76" s="319"/>
      <c r="DY76" s="319"/>
      <c r="DZ76" s="319"/>
      <c r="EA76" s="319"/>
      <c r="EB76" s="319"/>
      <c r="EC76" s="319"/>
      <c r="ED76" s="319"/>
      <c r="EE76" s="319"/>
      <c r="EF76" s="319"/>
      <c r="EG76" s="319"/>
      <c r="EH76" s="319"/>
      <c r="EI76" s="319"/>
      <c r="EJ76" s="319"/>
      <c r="EK76" s="319"/>
      <c r="EL76" s="319"/>
      <c r="EM76" s="319"/>
      <c r="EN76" s="319"/>
      <c r="EO76" s="319"/>
      <c r="EP76" s="319"/>
      <c r="EQ76" s="319"/>
      <c r="ER76" s="319"/>
      <c r="ES76" s="319"/>
      <c r="ET76" s="319"/>
      <c r="EU76" s="319"/>
      <c r="EV76" s="319"/>
      <c r="EW76" s="319"/>
      <c r="EX76" s="319"/>
      <c r="EY76" s="319"/>
      <c r="EZ76" s="319"/>
      <c r="FA76" s="319"/>
      <c r="FB76" s="319"/>
      <c r="FC76" s="319"/>
      <c r="FD76" s="319"/>
      <c r="FE76" s="319"/>
      <c r="FF76" s="319"/>
      <c r="FG76" s="319"/>
      <c r="FH76" s="319"/>
      <c r="FI76" s="319"/>
      <c r="FJ76" s="319"/>
      <c r="FK76" s="319"/>
      <c r="FL76" s="319"/>
      <c r="FM76" s="319"/>
      <c r="FN76" s="319"/>
      <c r="FO76" s="319"/>
      <c r="FP76" s="319"/>
      <c r="FQ76" s="319"/>
      <c r="FR76" s="319"/>
      <c r="FS76" s="319"/>
      <c r="FT76" s="319"/>
      <c r="FU76" s="319"/>
      <c r="FV76" s="319"/>
      <c r="FW76" s="319"/>
      <c r="FX76" s="319"/>
      <c r="FY76" s="319"/>
      <c r="FZ76" s="319"/>
      <c r="GA76" s="319"/>
      <c r="GB76" s="319"/>
      <c r="GC76" s="319"/>
      <c r="GD76" s="319"/>
      <c r="GE76" s="319"/>
      <c r="GF76" s="319"/>
      <c r="GG76" s="319"/>
      <c r="GH76" s="319"/>
      <c r="GI76" s="319"/>
      <c r="GJ76" s="319"/>
      <c r="GK76" s="319"/>
      <c r="GL76" s="319"/>
      <c r="GM76" s="319"/>
      <c r="GN76" s="319"/>
      <c r="GO76" s="319"/>
      <c r="GP76" s="319"/>
      <c r="GQ76" s="319"/>
      <c r="GR76" s="319"/>
      <c r="GS76" s="319"/>
      <c r="GT76" s="319"/>
      <c r="GU76" s="319"/>
      <c r="GV76" s="319"/>
      <c r="GW76" s="319"/>
      <c r="GX76" s="319"/>
      <c r="GY76" s="319"/>
      <c r="GZ76" s="319"/>
      <c r="HA76" s="319"/>
      <c r="HB76" s="319"/>
      <c r="HC76" s="319"/>
      <c r="HD76" s="319"/>
      <c r="HE76" s="319"/>
      <c r="HF76" s="319"/>
      <c r="HG76" s="319"/>
      <c r="HH76" s="319"/>
      <c r="HI76" s="319"/>
      <c r="HJ76" s="319"/>
      <c r="HK76" s="319"/>
      <c r="HL76" s="319"/>
      <c r="HM76" s="319"/>
      <c r="HN76" s="319"/>
      <c r="HO76" s="319"/>
      <c r="HP76" s="319"/>
      <c r="HQ76" s="319"/>
      <c r="HR76" s="319"/>
      <c r="HS76" s="319"/>
      <c r="HT76" s="319"/>
      <c r="HU76" s="319"/>
      <c r="HV76" s="319"/>
      <c r="HW76" s="319"/>
      <c r="HX76" s="319"/>
      <c r="HY76" s="319"/>
      <c r="HZ76" s="319"/>
      <c r="IA76" s="319"/>
      <c r="IB76" s="319"/>
      <c r="IC76" s="319"/>
      <c r="ID76" s="319"/>
      <c r="IE76" s="319"/>
      <c r="IF76" s="319"/>
      <c r="IG76" s="319"/>
      <c r="IH76" s="319"/>
      <c r="II76" s="319"/>
      <c r="IJ76" s="319"/>
      <c r="IK76" s="319"/>
      <c r="IL76" s="319"/>
      <c r="IM76" s="319"/>
      <c r="IN76" s="319"/>
      <c r="IO76" s="319"/>
      <c r="IP76" s="319"/>
      <c r="IQ76" s="319"/>
      <c r="IR76" s="319"/>
      <c r="IS76" s="319"/>
      <c r="IT76" s="319"/>
      <c r="IU76" s="319"/>
      <c r="IV76" s="319"/>
      <c r="IW76" s="319"/>
      <c r="IX76" s="319"/>
      <c r="IY76" s="319"/>
      <c r="IZ76" s="319"/>
      <c r="JA76" s="319"/>
      <c r="JB76" s="319"/>
      <c r="JC76" s="319"/>
      <c r="JD76" s="319"/>
      <c r="JE76" s="319"/>
      <c r="JF76" s="319"/>
      <c r="JG76" s="319"/>
      <c r="JH76" s="319"/>
      <c r="JI76" s="319"/>
      <c r="JJ76" s="319"/>
      <c r="JK76" s="319"/>
      <c r="JL76" s="319"/>
      <c r="JM76" s="319"/>
      <c r="JN76" s="319"/>
      <c r="JO76" s="319"/>
      <c r="JP76" s="319"/>
      <c r="JQ76" s="319"/>
      <c r="JR76" s="319"/>
      <c r="JS76" s="319"/>
      <c r="JT76" s="319"/>
      <c r="JU76" s="319"/>
      <c r="JV76" s="319"/>
      <c r="JW76" s="319"/>
      <c r="JX76" s="319"/>
      <c r="JY76" s="319"/>
      <c r="JZ76" s="319"/>
      <c r="KA76" s="319"/>
      <c r="KB76" s="319"/>
      <c r="KC76" s="319"/>
      <c r="KD76" s="319"/>
      <c r="KE76" s="319"/>
      <c r="KF76" s="319"/>
      <c r="KG76" s="319"/>
      <c r="KH76" s="319"/>
      <c r="KI76" s="319"/>
      <c r="KJ76" s="319"/>
      <c r="KK76" s="319"/>
      <c r="KL76" s="319"/>
      <c r="KM76" s="319"/>
      <c r="KN76" s="319"/>
      <c r="KO76" s="319"/>
      <c r="KP76" s="319"/>
      <c r="KQ76" s="319"/>
      <c r="KR76" s="319"/>
      <c r="KS76" s="319"/>
      <c r="KT76" s="319"/>
      <c r="KU76" s="319"/>
      <c r="KV76" s="319"/>
      <c r="KW76" s="319"/>
      <c r="KX76" s="319"/>
      <c r="KY76" s="319"/>
      <c r="KZ76" s="319"/>
      <c r="LA76" s="319"/>
      <c r="LB76" s="319"/>
      <c r="LC76" s="319"/>
      <c r="LD76" s="319"/>
      <c r="LE76" s="319"/>
      <c r="LF76" s="319"/>
      <c r="LG76" s="319"/>
      <c r="LH76" s="319"/>
      <c r="LI76" s="319"/>
      <c r="LJ76" s="319"/>
      <c r="LK76" s="319"/>
      <c r="LL76" s="319"/>
      <c r="LM76" s="319"/>
      <c r="LN76" s="319"/>
      <c r="LO76" s="319"/>
      <c r="LP76" s="319"/>
      <c r="LQ76" s="319"/>
      <c r="LR76" s="319"/>
      <c r="LS76" s="319"/>
      <c r="LT76" s="319"/>
      <c r="LU76" s="319"/>
      <c r="LV76" s="319"/>
      <c r="LW76" s="319"/>
      <c r="LX76" s="319"/>
      <c r="LY76" s="319"/>
      <c r="LZ76" s="319"/>
      <c r="MA76" s="319"/>
      <c r="MB76" s="319"/>
      <c r="MC76" s="319"/>
      <c r="MD76" s="319"/>
      <c r="ME76" s="319"/>
      <c r="MF76" s="319"/>
      <c r="MG76" s="319"/>
      <c r="MH76" s="319"/>
      <c r="MI76" s="319"/>
      <c r="MJ76" s="319"/>
      <c r="MK76" s="319"/>
      <c r="ML76" s="319"/>
      <c r="MM76" s="319"/>
      <c r="MN76" s="319"/>
      <c r="MO76" s="319"/>
      <c r="MP76" s="319"/>
      <c r="MQ76" s="319"/>
      <c r="MR76" s="319"/>
      <c r="MS76" s="319"/>
      <c r="MT76" s="319"/>
      <c r="MU76" s="319"/>
      <c r="MV76" s="319"/>
      <c r="MW76" s="319"/>
      <c r="MX76" s="319"/>
      <c r="MY76" s="319"/>
      <c r="MZ76" s="319"/>
      <c r="NA76" s="319"/>
      <c r="NB76" s="319"/>
      <c r="NC76" s="319"/>
      <c r="ND76" s="319"/>
      <c r="NE76" s="319"/>
      <c r="NF76" s="319"/>
      <c r="NG76" s="319"/>
      <c r="NH76" s="319"/>
      <c r="NI76" s="319"/>
      <c r="NJ76" s="319"/>
      <c r="NK76" s="319"/>
      <c r="NL76" s="319"/>
      <c r="NM76" s="319"/>
      <c r="NN76" s="319"/>
      <c r="NO76" s="319"/>
      <c r="NP76" s="319"/>
      <c r="NQ76" s="319"/>
      <c r="NR76" s="319"/>
      <c r="NS76" s="319"/>
      <c r="NT76" s="319"/>
      <c r="NU76" s="319"/>
      <c r="NV76" s="319"/>
      <c r="NW76" s="319"/>
      <c r="NX76" s="319"/>
      <c r="NY76" s="319"/>
      <c r="NZ76" s="319"/>
      <c r="OA76" s="319"/>
      <c r="OB76" s="319"/>
      <c r="OC76" s="319"/>
      <c r="OD76" s="319"/>
      <c r="OE76" s="319"/>
      <c r="OF76" s="319"/>
      <c r="OG76" s="319"/>
      <c r="OH76" s="319"/>
      <c r="OI76" s="319"/>
      <c r="OJ76" s="319"/>
      <c r="OK76" s="319"/>
      <c r="OL76" s="319"/>
      <c r="OM76" s="319"/>
      <c r="ON76" s="319"/>
      <c r="OO76" s="319"/>
      <c r="OP76" s="319"/>
      <c r="OQ76" s="319"/>
      <c r="OR76" s="319"/>
      <c r="OS76" s="319"/>
      <c r="OT76" s="319"/>
      <c r="OU76" s="319"/>
      <c r="OV76" s="319"/>
      <c r="OW76" s="319"/>
      <c r="OX76" s="319"/>
      <c r="OY76" s="319"/>
      <c r="OZ76" s="319"/>
      <c r="PA76" s="319"/>
      <c r="PB76" s="319"/>
      <c r="PC76" s="319"/>
      <c r="PD76" s="319"/>
      <c r="PE76" s="319"/>
      <c r="PF76" s="319"/>
      <c r="PG76" s="319"/>
      <c r="PH76" s="319"/>
      <c r="PI76" s="319"/>
      <c r="PJ76" s="319"/>
      <c r="PK76" s="319"/>
      <c r="PL76" s="319"/>
      <c r="PM76" s="319"/>
      <c r="PN76" s="319"/>
      <c r="PO76" s="319"/>
      <c r="PP76" s="319"/>
      <c r="PQ76" s="319"/>
      <c r="PR76" s="319"/>
      <c r="PS76" s="319"/>
      <c r="PT76" s="319"/>
      <c r="PU76" s="319"/>
      <c r="PV76" s="319"/>
      <c r="PW76" s="319"/>
      <c r="PX76" s="319"/>
      <c r="PY76" s="319"/>
      <c r="PZ76" s="319"/>
      <c r="QA76" s="319"/>
      <c r="QB76" s="319"/>
      <c r="QC76" s="319"/>
      <c r="QD76" s="319"/>
      <c r="QE76" s="319"/>
      <c r="QF76" s="319"/>
      <c r="QG76" s="319"/>
      <c r="QH76" s="319"/>
      <c r="QI76" s="319"/>
      <c r="QJ76" s="319"/>
      <c r="QK76" s="319"/>
      <c r="QL76" s="319"/>
      <c r="QM76" s="319"/>
      <c r="QN76" s="319"/>
      <c r="QO76" s="319"/>
      <c r="QP76" s="319"/>
      <c r="QQ76" s="319"/>
      <c r="QR76" s="319"/>
      <c r="QS76" s="319"/>
      <c r="QT76" s="319"/>
      <c r="QU76" s="319"/>
      <c r="QV76" s="319"/>
      <c r="QW76" s="319"/>
      <c r="QX76" s="319"/>
      <c r="QY76" s="319"/>
      <c r="QZ76" s="319"/>
      <c r="RA76" s="319"/>
      <c r="RB76" s="319"/>
      <c r="RC76" s="319"/>
      <c r="RD76" s="319"/>
      <c r="RE76" s="319"/>
      <c r="RF76" s="319"/>
      <c r="RG76" s="319"/>
      <c r="RH76" s="319"/>
      <c r="RI76" s="319"/>
      <c r="RJ76" s="319"/>
      <c r="RK76" s="319"/>
      <c r="RL76" s="319"/>
      <c r="RM76" s="319"/>
      <c r="RN76" s="319"/>
      <c r="RO76" s="319"/>
      <c r="RP76" s="319"/>
      <c r="RQ76" s="319"/>
      <c r="RR76" s="319"/>
      <c r="RS76" s="319"/>
      <c r="RT76" s="319"/>
      <c r="RU76" s="319"/>
      <c r="RV76" s="319"/>
      <c r="RW76" s="319"/>
      <c r="RX76" s="319"/>
      <c r="RY76" s="319"/>
      <c r="RZ76" s="319"/>
      <c r="SA76" s="319"/>
      <c r="SB76" s="319"/>
      <c r="SC76" s="319"/>
      <c r="SD76" s="319"/>
      <c r="SE76" s="319"/>
      <c r="SF76" s="319"/>
      <c r="SG76" s="319"/>
      <c r="SH76" s="319"/>
      <c r="SI76" s="319"/>
      <c r="SJ76" s="319"/>
      <c r="SK76" s="319"/>
      <c r="SL76" s="319"/>
      <c r="SM76" s="319"/>
      <c r="SN76" s="319"/>
      <c r="SO76" s="319"/>
      <c r="SP76" s="319"/>
      <c r="SQ76" s="319"/>
      <c r="SR76" s="319"/>
      <c r="SS76" s="319"/>
      <c r="ST76" s="319"/>
      <c r="SU76" s="319"/>
      <c r="SV76" s="319"/>
      <c r="SW76" s="319"/>
      <c r="SX76" s="319"/>
      <c r="SY76" s="319"/>
      <c r="SZ76" s="319"/>
      <c r="TA76" s="319"/>
      <c r="TB76" s="319"/>
      <c r="TC76" s="319"/>
      <c r="TD76" s="319"/>
      <c r="TE76" s="319"/>
      <c r="TF76" s="319"/>
      <c r="TG76" s="319"/>
      <c r="TH76" s="319"/>
      <c r="TI76" s="319"/>
      <c r="TJ76" s="319"/>
      <c r="TK76" s="319"/>
      <c r="TL76" s="319"/>
      <c r="TM76" s="319"/>
      <c r="TN76" s="319"/>
      <c r="TO76" s="319"/>
      <c r="TP76" s="319"/>
      <c r="TQ76" s="319"/>
      <c r="TR76" s="319"/>
      <c r="TS76" s="319"/>
      <c r="TT76" s="319"/>
      <c r="TU76" s="319"/>
      <c r="TV76" s="319"/>
      <c r="TW76" s="319"/>
      <c r="TX76" s="319"/>
      <c r="TY76" s="319"/>
      <c r="TZ76" s="319"/>
      <c r="UA76" s="319"/>
      <c r="UB76" s="319"/>
      <c r="UC76" s="319"/>
      <c r="UD76" s="319"/>
      <c r="UE76" s="319"/>
      <c r="UF76" s="319"/>
      <c r="UG76" s="319"/>
      <c r="UH76" s="319"/>
      <c r="UI76" s="319"/>
      <c r="UJ76" s="319"/>
      <c r="UK76" s="319"/>
      <c r="UL76" s="319"/>
      <c r="UM76" s="319"/>
      <c r="UN76" s="319"/>
      <c r="UO76" s="319"/>
      <c r="UP76" s="319"/>
      <c r="UQ76" s="319"/>
      <c r="UR76" s="319"/>
      <c r="US76" s="319"/>
      <c r="UT76" s="319"/>
      <c r="UU76" s="319"/>
      <c r="UV76" s="319"/>
      <c r="UW76" s="319"/>
      <c r="UX76" s="319"/>
      <c r="UY76" s="319"/>
      <c r="UZ76" s="319"/>
      <c r="VA76" s="319"/>
      <c r="VB76" s="319"/>
      <c r="VC76" s="319"/>
      <c r="VD76" s="319"/>
      <c r="VE76" s="319"/>
      <c r="VF76" s="319"/>
      <c r="VG76" s="319"/>
      <c r="VH76" s="319"/>
      <c r="VI76" s="319"/>
      <c r="VJ76" s="319"/>
      <c r="VK76" s="319"/>
      <c r="VL76" s="319"/>
      <c r="VM76" s="319"/>
      <c r="VN76" s="319"/>
      <c r="VO76" s="319"/>
      <c r="VP76" s="319"/>
      <c r="VQ76" s="319"/>
      <c r="VR76" s="319"/>
      <c r="VS76" s="319"/>
      <c r="VT76" s="319"/>
      <c r="VU76" s="319"/>
      <c r="VV76" s="319"/>
      <c r="VW76" s="319"/>
      <c r="VX76" s="319"/>
      <c r="VY76" s="319"/>
      <c r="VZ76" s="319"/>
      <c r="WA76" s="319"/>
      <c r="WB76" s="319"/>
      <c r="WC76" s="319"/>
      <c r="WD76" s="319"/>
      <c r="WE76" s="319"/>
      <c r="WF76" s="319"/>
      <c r="WG76" s="319"/>
      <c r="WH76" s="319"/>
      <c r="WI76" s="319"/>
      <c r="WJ76" s="319"/>
      <c r="WK76" s="319"/>
      <c r="WL76" s="319"/>
      <c r="WM76" s="319"/>
      <c r="WN76" s="319"/>
      <c r="WO76" s="319"/>
      <c r="WP76" s="319"/>
      <c r="WQ76" s="319"/>
      <c r="WR76" s="319"/>
      <c r="WS76" s="319"/>
      <c r="WT76" s="319"/>
      <c r="WU76" s="319"/>
      <c r="WV76" s="319"/>
      <c r="WW76" s="319"/>
      <c r="WX76" s="319"/>
      <c r="WY76" s="319"/>
      <c r="WZ76" s="319"/>
      <c r="XA76" s="319"/>
      <c r="XB76" s="319"/>
      <c r="XC76" s="319"/>
      <c r="XD76" s="319"/>
      <c r="XE76" s="319"/>
      <c r="XF76" s="319"/>
      <c r="XG76" s="319"/>
      <c r="XH76" s="319"/>
      <c r="XI76" s="319"/>
      <c r="XJ76" s="319"/>
      <c r="XK76" s="319"/>
      <c r="XL76" s="319"/>
      <c r="XM76" s="319"/>
      <c r="XN76" s="319"/>
      <c r="XO76" s="319"/>
      <c r="XP76" s="319"/>
      <c r="XQ76" s="319"/>
      <c r="XR76" s="319"/>
      <c r="XS76" s="319"/>
      <c r="XT76" s="319"/>
      <c r="XU76" s="319"/>
      <c r="XV76" s="319"/>
      <c r="XW76" s="319"/>
      <c r="XX76" s="319"/>
      <c r="XY76" s="319"/>
      <c r="XZ76" s="319"/>
      <c r="YA76" s="319"/>
      <c r="YB76" s="319"/>
      <c r="YC76" s="319"/>
      <c r="YD76" s="319"/>
      <c r="YE76" s="319"/>
      <c r="YF76" s="319"/>
      <c r="YG76" s="319"/>
      <c r="YH76" s="319"/>
      <c r="YI76" s="319"/>
      <c r="YJ76" s="319"/>
      <c r="YK76" s="319"/>
      <c r="YL76" s="319"/>
      <c r="YM76" s="319"/>
      <c r="YN76" s="319"/>
      <c r="YO76" s="319"/>
      <c r="YP76" s="319"/>
      <c r="YQ76" s="319"/>
      <c r="YR76" s="319"/>
      <c r="YS76" s="319"/>
      <c r="YT76" s="319"/>
      <c r="YU76" s="319"/>
      <c r="YV76" s="319"/>
      <c r="YW76" s="319"/>
      <c r="YX76" s="319"/>
      <c r="YY76" s="319"/>
      <c r="YZ76" s="319"/>
      <c r="ZA76" s="319"/>
      <c r="ZB76" s="319"/>
      <c r="ZC76" s="319"/>
      <c r="ZD76" s="319"/>
      <c r="ZE76" s="319"/>
      <c r="ZF76" s="319"/>
      <c r="ZG76" s="319"/>
      <c r="ZH76" s="319"/>
      <c r="ZI76" s="319"/>
      <c r="ZJ76" s="319"/>
      <c r="ZK76" s="319"/>
      <c r="ZL76" s="319"/>
      <c r="ZM76" s="319"/>
      <c r="ZN76" s="319"/>
      <c r="ZO76" s="319"/>
      <c r="ZP76" s="319"/>
      <c r="ZQ76" s="319"/>
      <c r="ZR76" s="319"/>
      <c r="ZS76" s="319"/>
      <c r="ZT76" s="319"/>
      <c r="ZU76" s="319"/>
      <c r="ZV76" s="319"/>
      <c r="ZW76" s="319"/>
      <c r="ZX76" s="319"/>
      <c r="ZY76" s="319"/>
      <c r="ZZ76" s="319"/>
      <c r="AAA76" s="319"/>
      <c r="AAB76" s="319"/>
      <c r="AAC76" s="319"/>
      <c r="AAD76" s="319"/>
      <c r="AAE76" s="319"/>
      <c r="AAF76" s="319"/>
      <c r="AAG76" s="319"/>
      <c r="AAH76" s="319"/>
      <c r="AAI76" s="319"/>
      <c r="AAJ76" s="319"/>
      <c r="AAK76" s="319"/>
      <c r="AAL76" s="319"/>
      <c r="AAM76" s="319"/>
      <c r="AAN76" s="319"/>
      <c r="AAO76" s="319"/>
      <c r="AAP76" s="319"/>
      <c r="AAQ76" s="319"/>
      <c r="AAR76" s="319"/>
      <c r="AAS76" s="319"/>
      <c r="AAT76" s="319"/>
      <c r="AAU76" s="319"/>
      <c r="AAV76" s="319"/>
      <c r="AAW76" s="319"/>
      <c r="AAX76" s="319"/>
      <c r="AAY76" s="319"/>
      <c r="AAZ76" s="319"/>
      <c r="ABA76" s="319"/>
      <c r="ABB76" s="319"/>
      <c r="ABC76" s="319"/>
      <c r="ABD76" s="319"/>
      <c r="ABE76" s="319"/>
      <c r="ABF76" s="319"/>
      <c r="ABG76" s="319"/>
      <c r="ABH76" s="319"/>
      <c r="ABI76" s="319"/>
      <c r="ABJ76" s="319"/>
      <c r="ABK76" s="319"/>
      <c r="ABL76" s="319"/>
      <c r="ABM76" s="319"/>
      <c r="ABN76" s="319"/>
      <c r="ABO76" s="319"/>
      <c r="ABP76" s="319"/>
      <c r="ABQ76" s="319"/>
      <c r="ABR76" s="319"/>
      <c r="ABS76" s="319"/>
      <c r="ABT76" s="319"/>
      <c r="ABU76" s="319"/>
      <c r="ABV76" s="319"/>
      <c r="ABW76" s="319"/>
      <c r="ABX76" s="319"/>
      <c r="ABY76" s="319"/>
      <c r="ABZ76" s="319"/>
      <c r="ACA76" s="319"/>
      <c r="ACB76" s="319"/>
      <c r="ACC76" s="319"/>
      <c r="ACD76" s="319"/>
      <c r="ACE76" s="319"/>
      <c r="ACF76" s="319"/>
      <c r="ACG76" s="319"/>
      <c r="ACH76" s="319"/>
      <c r="ACI76" s="319"/>
      <c r="ACJ76" s="319"/>
      <c r="ACK76" s="319"/>
      <c r="ACL76" s="319"/>
      <c r="ACM76" s="319"/>
      <c r="ACN76" s="319"/>
      <c r="ACO76" s="319"/>
      <c r="ACP76" s="319"/>
      <c r="ACQ76" s="319"/>
      <c r="ACR76" s="319"/>
      <c r="ACS76" s="319"/>
      <c r="ACT76" s="319"/>
      <c r="ACU76" s="319"/>
      <c r="ACV76" s="319"/>
      <c r="ACW76" s="319"/>
      <c r="ACX76" s="319"/>
      <c r="ACY76" s="319"/>
      <c r="ACZ76" s="319"/>
      <c r="ADA76" s="319"/>
      <c r="ADB76" s="319"/>
      <c r="ADC76" s="319"/>
      <c r="ADD76" s="319"/>
      <c r="ADE76" s="319"/>
      <c r="ADF76" s="319"/>
      <c r="ADG76" s="319"/>
      <c r="ADH76" s="319"/>
      <c r="ADI76" s="319"/>
      <c r="ADJ76" s="319"/>
      <c r="ADK76" s="319"/>
      <c r="ADL76" s="319"/>
      <c r="ADM76" s="319"/>
      <c r="ADN76" s="319"/>
      <c r="ADO76" s="319"/>
      <c r="ADP76" s="319"/>
      <c r="ADQ76" s="319"/>
      <c r="ADR76" s="319"/>
      <c r="ADS76" s="319"/>
      <c r="ADT76" s="319"/>
      <c r="ADU76" s="319"/>
      <c r="ADV76" s="319"/>
      <c r="ADW76" s="319"/>
      <c r="ADX76" s="319"/>
      <c r="ADY76" s="319"/>
      <c r="ADZ76" s="319"/>
      <c r="AEA76" s="319"/>
      <c r="AEB76" s="319"/>
      <c r="AEC76" s="319"/>
      <c r="AED76" s="319"/>
      <c r="AEE76" s="319"/>
      <c r="AEF76" s="319"/>
      <c r="AEG76" s="319"/>
      <c r="AEH76" s="319"/>
      <c r="AEI76" s="319"/>
      <c r="AEJ76" s="319"/>
      <c r="AEK76" s="319"/>
      <c r="AEL76" s="319"/>
      <c r="AEM76" s="319"/>
      <c r="AEN76" s="319"/>
      <c r="AEO76" s="319"/>
      <c r="AEP76" s="319"/>
      <c r="AEQ76" s="319"/>
      <c r="AER76" s="319"/>
      <c r="AES76" s="319"/>
      <c r="AET76" s="319"/>
      <c r="AEU76" s="319"/>
      <c r="AEV76" s="319"/>
      <c r="AEW76" s="319"/>
      <c r="AEX76" s="319"/>
      <c r="AEY76" s="319"/>
      <c r="AEZ76" s="319"/>
      <c r="AFA76" s="319"/>
      <c r="AFB76" s="319"/>
      <c r="AFC76" s="319"/>
      <c r="AFD76" s="319"/>
      <c r="AFE76" s="319"/>
      <c r="AFF76" s="319"/>
      <c r="AFG76" s="319"/>
      <c r="AFH76" s="319"/>
      <c r="AFI76" s="319"/>
      <c r="AFJ76" s="319"/>
      <c r="AFK76" s="319"/>
      <c r="AFL76" s="319"/>
      <c r="AFM76" s="319"/>
      <c r="AFN76" s="319"/>
      <c r="AFO76" s="319"/>
      <c r="AFP76" s="319"/>
      <c r="AFQ76" s="319"/>
      <c r="AFR76" s="319"/>
      <c r="AFS76" s="319"/>
      <c r="AFT76" s="319"/>
      <c r="AFU76" s="319"/>
      <c r="AFV76" s="319"/>
      <c r="AFW76" s="319"/>
      <c r="AFX76" s="319"/>
      <c r="AFY76" s="319"/>
      <c r="AFZ76" s="319"/>
      <c r="AGA76" s="319"/>
      <c r="AGB76" s="319"/>
      <c r="AGC76" s="319"/>
      <c r="AGD76" s="319"/>
      <c r="AGE76" s="319"/>
      <c r="AGF76" s="319"/>
      <c r="AGG76" s="319"/>
      <c r="AGH76" s="319"/>
      <c r="AGI76" s="319"/>
      <c r="AGJ76" s="319"/>
      <c r="AGK76" s="319"/>
      <c r="AGL76" s="319"/>
      <c r="AGM76" s="319"/>
      <c r="AGN76" s="319"/>
      <c r="AGO76" s="319"/>
      <c r="AGP76" s="319"/>
      <c r="AGQ76" s="319"/>
      <c r="AGR76" s="319"/>
      <c r="AGS76" s="319"/>
      <c r="AGT76" s="319"/>
      <c r="AGU76" s="319"/>
      <c r="AGV76" s="319"/>
      <c r="AGW76" s="319"/>
      <c r="AGX76" s="319"/>
      <c r="AGY76" s="319"/>
      <c r="AGZ76" s="319"/>
      <c r="AHA76" s="319"/>
      <c r="AHB76" s="319"/>
      <c r="AHC76" s="319"/>
      <c r="AHD76" s="319"/>
      <c r="AHE76" s="319"/>
      <c r="AHF76" s="319"/>
      <c r="AHG76" s="319"/>
      <c r="AHH76" s="319"/>
      <c r="AHI76" s="319"/>
      <c r="AHJ76" s="319"/>
      <c r="AHK76" s="319"/>
      <c r="AHL76" s="319"/>
      <c r="AHM76" s="319"/>
      <c r="AHN76" s="319"/>
      <c r="AHO76" s="319"/>
      <c r="AHP76" s="319"/>
      <c r="AHQ76" s="319"/>
      <c r="AHR76" s="319"/>
      <c r="AHS76" s="319"/>
      <c r="AHT76" s="319"/>
      <c r="AHU76" s="319"/>
      <c r="AHV76" s="319"/>
      <c r="AHW76" s="319"/>
      <c r="AHX76" s="319"/>
      <c r="AHY76" s="319"/>
      <c r="AHZ76" s="319"/>
      <c r="AIA76" s="319"/>
      <c r="AIB76" s="319"/>
      <c r="AIC76" s="319"/>
      <c r="AID76" s="319"/>
      <c r="AIE76" s="319"/>
      <c r="AIF76" s="319"/>
      <c r="AIG76" s="319"/>
      <c r="AIH76" s="319"/>
      <c r="AII76" s="319"/>
      <c r="AIJ76" s="319"/>
      <c r="AIK76" s="319"/>
      <c r="AIL76" s="319"/>
      <c r="AIM76" s="319"/>
      <c r="AIN76" s="319"/>
      <c r="AIO76" s="319"/>
      <c r="AIP76" s="319"/>
      <c r="AIQ76" s="319"/>
      <c r="AIR76" s="319"/>
      <c r="AIS76" s="319"/>
      <c r="AIT76" s="319"/>
      <c r="AIU76" s="319"/>
      <c r="AIV76" s="319"/>
      <c r="AIW76" s="319"/>
      <c r="AIX76" s="319"/>
      <c r="AIY76" s="319"/>
      <c r="AIZ76" s="319"/>
      <c r="AJA76" s="319"/>
      <c r="AJB76" s="319"/>
      <c r="AJC76" s="319"/>
      <c r="AJD76" s="319"/>
      <c r="AJE76" s="319"/>
      <c r="AJF76" s="319"/>
      <c r="AJG76" s="319"/>
      <c r="AJH76" s="319"/>
      <c r="AJI76" s="319"/>
      <c r="AJJ76" s="319"/>
      <c r="AJK76" s="319"/>
      <c r="AJL76" s="319"/>
      <c r="AJM76" s="319"/>
      <c r="AJN76" s="319"/>
      <c r="AJO76" s="319"/>
      <c r="AJP76" s="319"/>
      <c r="AJQ76" s="319"/>
      <c r="AJR76" s="319"/>
      <c r="AJS76" s="319"/>
      <c r="AJT76" s="319"/>
      <c r="AJU76" s="319"/>
      <c r="AJV76" s="319"/>
      <c r="AJW76" s="319"/>
      <c r="AJX76" s="319"/>
      <c r="AJY76" s="319"/>
      <c r="AJZ76" s="319"/>
      <c r="AKA76" s="319"/>
      <c r="AKB76" s="319"/>
      <c r="AKC76" s="319"/>
      <c r="AKD76" s="319"/>
      <c r="AKE76" s="319"/>
      <c r="AKF76" s="319"/>
      <c r="AKG76" s="319"/>
      <c r="AKH76" s="319"/>
      <c r="AKI76" s="319"/>
      <c r="AKJ76" s="319"/>
      <c r="AKK76" s="319"/>
      <c r="AKL76" s="319"/>
      <c r="AKM76" s="319"/>
      <c r="AKN76" s="319"/>
      <c r="AKO76" s="319"/>
      <c r="AKP76" s="319"/>
      <c r="AKQ76" s="319"/>
      <c r="AKR76" s="319"/>
      <c r="AKS76" s="319"/>
      <c r="AKT76" s="319"/>
      <c r="AKU76" s="319"/>
      <c r="AKV76" s="319"/>
      <c r="AKW76" s="319"/>
      <c r="AKX76" s="319"/>
      <c r="AKY76" s="319"/>
      <c r="AKZ76" s="319"/>
      <c r="ALA76" s="319"/>
      <c r="ALB76" s="319"/>
      <c r="ALC76" s="319"/>
      <c r="ALD76" s="319"/>
      <c r="ALE76" s="319"/>
      <c r="ALF76" s="319"/>
      <c r="ALG76" s="319"/>
      <c r="ALH76" s="319"/>
      <c r="ALI76" s="319"/>
      <c r="ALJ76" s="319"/>
      <c r="ALK76" s="319"/>
      <c r="ALL76" s="319"/>
      <c r="ALM76" s="319"/>
      <c r="ALN76" s="319"/>
      <c r="ALO76" s="319"/>
      <c r="ALP76" s="319"/>
      <c r="ALQ76" s="319"/>
      <c r="ALR76" s="319"/>
      <c r="ALS76" s="319"/>
      <c r="ALT76" s="319"/>
      <c r="ALU76" s="319"/>
      <c r="ALV76" s="319"/>
      <c r="ALW76" s="319"/>
      <c r="ALX76" s="319"/>
      <c r="ALY76" s="319"/>
      <c r="ALZ76" s="319"/>
      <c r="AMA76" s="319"/>
      <c r="AMB76" s="319"/>
      <c r="AMC76" s="319"/>
      <c r="AMD76" s="319"/>
      <c r="AME76" s="319"/>
      <c r="AMF76" s="319"/>
      <c r="AMG76" s="319"/>
      <c r="AMH76" s="319"/>
      <c r="AMI76" s="319"/>
    </row>
    <row r="77" spans="1:1023" s="261" customFormat="1" ht="27" customHeight="1" thickBot="1" x14ac:dyDescent="0.45">
      <c r="A77" s="241" t="s">
        <v>167</v>
      </c>
      <c r="B77" s="242">
        <v>1</v>
      </c>
      <c r="C77" s="329"/>
      <c r="D77" s="337"/>
      <c r="E77" s="338"/>
      <c r="F77" s="339"/>
      <c r="G77" s="340" t="str">
        <f>IF(ISBLANK(E77),"-",(E77/$D$32*$D$29*$B$50)*($B$39/$D$42))</f>
        <v>-</v>
      </c>
      <c r="H77" s="341"/>
      <c r="I77" s="342" t="str">
        <f>IF(ISBLANK(E77),"-",(G77/$B$38)*100)</f>
        <v>-</v>
      </c>
      <c r="J77" s="343"/>
      <c r="K77" s="344"/>
      <c r="L77" s="345"/>
      <c r="M77" s="345"/>
      <c r="N77" s="344"/>
      <c r="O77" s="344"/>
      <c r="P77" s="344"/>
      <c r="Q77" s="344"/>
      <c r="R77" s="344"/>
      <c r="S77" s="344"/>
      <c r="T77" s="344"/>
      <c r="U77" s="344"/>
      <c r="V77" s="344"/>
      <c r="W77" s="344"/>
      <c r="X77" s="344"/>
      <c r="Y77" s="344"/>
      <c r="Z77" s="344"/>
      <c r="AA77" s="344"/>
      <c r="AB77" s="344"/>
      <c r="AC77" s="344"/>
      <c r="AD77" s="344"/>
      <c r="AE77" s="344"/>
      <c r="AF77" s="344"/>
      <c r="AG77" s="344"/>
      <c r="AH77" s="344"/>
      <c r="AI77" s="344"/>
      <c r="AJ77" s="344"/>
      <c r="AK77" s="344"/>
      <c r="AL77" s="344"/>
      <c r="AM77" s="344"/>
      <c r="AN77" s="344"/>
      <c r="AO77" s="344"/>
      <c r="AP77" s="344"/>
      <c r="AQ77" s="344"/>
      <c r="AR77" s="344"/>
      <c r="AS77" s="344"/>
      <c r="AT77" s="344"/>
      <c r="AU77" s="344"/>
      <c r="AV77" s="344"/>
      <c r="AW77" s="344"/>
      <c r="AX77" s="344"/>
      <c r="AY77" s="344"/>
      <c r="AZ77" s="344"/>
      <c r="BA77" s="344"/>
      <c r="BB77" s="344"/>
      <c r="BC77" s="344"/>
      <c r="BD77" s="344"/>
      <c r="BE77" s="344"/>
      <c r="BF77" s="344"/>
      <c r="BG77" s="344"/>
      <c r="BH77" s="344"/>
      <c r="BI77" s="344"/>
      <c r="BJ77" s="344"/>
      <c r="BK77" s="344"/>
      <c r="BL77" s="344"/>
      <c r="BM77" s="344"/>
      <c r="BN77" s="344"/>
      <c r="BO77" s="344"/>
      <c r="BP77" s="344"/>
      <c r="BQ77" s="344"/>
      <c r="BR77" s="344"/>
      <c r="BS77" s="344"/>
      <c r="BT77" s="344"/>
      <c r="BU77" s="344"/>
      <c r="BV77" s="344"/>
      <c r="BW77" s="344"/>
      <c r="BX77" s="344"/>
      <c r="BY77" s="344"/>
      <c r="BZ77" s="344"/>
      <c r="CA77" s="344"/>
      <c r="CB77" s="344"/>
      <c r="CC77" s="344"/>
      <c r="CD77" s="344"/>
      <c r="CE77" s="344"/>
      <c r="CF77" s="344"/>
      <c r="CG77" s="344"/>
      <c r="CH77" s="344"/>
      <c r="CI77" s="344"/>
      <c r="CJ77" s="344"/>
      <c r="CK77" s="344"/>
      <c r="CL77" s="344"/>
      <c r="CM77" s="344"/>
      <c r="CN77" s="344"/>
      <c r="CO77" s="344"/>
      <c r="CP77" s="344"/>
      <c r="CQ77" s="344"/>
      <c r="CR77" s="344"/>
      <c r="CS77" s="344"/>
      <c r="CT77" s="344"/>
      <c r="CU77" s="344"/>
      <c r="CV77" s="344"/>
      <c r="CW77" s="344"/>
      <c r="CX77" s="344"/>
      <c r="CY77" s="344"/>
      <c r="CZ77" s="344"/>
      <c r="DA77" s="344"/>
      <c r="DB77" s="344"/>
      <c r="DC77" s="344"/>
      <c r="DD77" s="344"/>
      <c r="DE77" s="344"/>
      <c r="DF77" s="344"/>
      <c r="DG77" s="344"/>
      <c r="DH77" s="344"/>
      <c r="DI77" s="344"/>
      <c r="DJ77" s="344"/>
      <c r="DK77" s="344"/>
      <c r="DL77" s="344"/>
      <c r="DM77" s="344"/>
      <c r="DN77" s="344"/>
      <c r="DO77" s="344"/>
      <c r="DP77" s="344"/>
      <c r="DQ77" s="344"/>
      <c r="DR77" s="344"/>
      <c r="DS77" s="344"/>
      <c r="DT77" s="344"/>
      <c r="DU77" s="344"/>
      <c r="DV77" s="344"/>
      <c r="DW77" s="344"/>
      <c r="DX77" s="344"/>
      <c r="DY77" s="344"/>
      <c r="DZ77" s="344"/>
      <c r="EA77" s="344"/>
      <c r="EB77" s="344"/>
      <c r="EC77" s="344"/>
      <c r="ED77" s="344"/>
      <c r="EE77" s="344"/>
      <c r="EF77" s="344"/>
      <c r="EG77" s="344"/>
      <c r="EH77" s="344"/>
      <c r="EI77" s="344"/>
      <c r="EJ77" s="344"/>
      <c r="EK77" s="344"/>
      <c r="EL77" s="344"/>
      <c r="EM77" s="344"/>
      <c r="EN77" s="344"/>
      <c r="EO77" s="344"/>
      <c r="EP77" s="344"/>
      <c r="EQ77" s="344"/>
      <c r="ER77" s="344"/>
      <c r="ES77" s="344"/>
      <c r="ET77" s="344"/>
      <c r="EU77" s="344"/>
      <c r="EV77" s="344"/>
      <c r="EW77" s="344"/>
      <c r="EX77" s="344"/>
      <c r="EY77" s="344"/>
      <c r="EZ77" s="344"/>
      <c r="FA77" s="344"/>
      <c r="FB77" s="344"/>
      <c r="FC77" s="344"/>
      <c r="FD77" s="344"/>
      <c r="FE77" s="344"/>
      <c r="FF77" s="344"/>
      <c r="FG77" s="344"/>
      <c r="FH77" s="344"/>
      <c r="FI77" s="344"/>
      <c r="FJ77" s="344"/>
      <c r="FK77" s="344"/>
      <c r="FL77" s="344"/>
      <c r="FM77" s="344"/>
      <c r="FN77" s="344"/>
      <c r="FO77" s="344"/>
      <c r="FP77" s="344"/>
      <c r="FQ77" s="344"/>
      <c r="FR77" s="344"/>
      <c r="FS77" s="344"/>
      <c r="FT77" s="344"/>
      <c r="FU77" s="344"/>
      <c r="FV77" s="344"/>
      <c r="FW77" s="344"/>
      <c r="FX77" s="344"/>
      <c r="FY77" s="344"/>
      <c r="FZ77" s="344"/>
      <c r="GA77" s="344"/>
      <c r="GB77" s="344"/>
      <c r="GC77" s="344"/>
      <c r="GD77" s="344"/>
      <c r="GE77" s="344"/>
      <c r="GF77" s="344"/>
      <c r="GG77" s="344"/>
      <c r="GH77" s="344"/>
      <c r="GI77" s="344"/>
      <c r="GJ77" s="344"/>
      <c r="GK77" s="344"/>
      <c r="GL77" s="344"/>
      <c r="GM77" s="344"/>
      <c r="GN77" s="344"/>
      <c r="GO77" s="344"/>
      <c r="GP77" s="344"/>
      <c r="GQ77" s="344"/>
      <c r="GR77" s="344"/>
      <c r="GS77" s="344"/>
      <c r="GT77" s="344"/>
      <c r="GU77" s="344"/>
      <c r="GV77" s="344"/>
      <c r="GW77" s="344"/>
      <c r="GX77" s="344"/>
      <c r="GY77" s="344"/>
      <c r="GZ77" s="344"/>
      <c r="HA77" s="344"/>
      <c r="HB77" s="344"/>
      <c r="HC77" s="344"/>
      <c r="HD77" s="344"/>
      <c r="HE77" s="344"/>
      <c r="HF77" s="344"/>
      <c r="HG77" s="344"/>
      <c r="HH77" s="344"/>
      <c r="HI77" s="344"/>
      <c r="HJ77" s="344"/>
      <c r="HK77" s="344"/>
      <c r="HL77" s="344"/>
      <c r="HM77" s="344"/>
      <c r="HN77" s="344"/>
      <c r="HO77" s="344"/>
      <c r="HP77" s="344"/>
      <c r="HQ77" s="344"/>
      <c r="HR77" s="344"/>
      <c r="HS77" s="344"/>
      <c r="HT77" s="344"/>
      <c r="HU77" s="344"/>
      <c r="HV77" s="344"/>
      <c r="HW77" s="344"/>
      <c r="HX77" s="344"/>
      <c r="HY77" s="344"/>
      <c r="HZ77" s="344"/>
      <c r="IA77" s="344"/>
      <c r="IB77" s="344"/>
      <c r="IC77" s="344"/>
      <c r="ID77" s="344"/>
      <c r="IE77" s="344"/>
      <c r="IF77" s="344"/>
      <c r="IG77" s="344"/>
      <c r="IH77" s="344"/>
      <c r="II77" s="344"/>
      <c r="IJ77" s="344"/>
      <c r="IK77" s="344"/>
      <c r="IL77" s="344"/>
      <c r="IM77" s="344"/>
      <c r="IN77" s="344"/>
      <c r="IO77" s="344"/>
      <c r="IP77" s="344"/>
      <c r="IQ77" s="344"/>
      <c r="IR77" s="344"/>
      <c r="IS77" s="344"/>
      <c r="IT77" s="344"/>
      <c r="IU77" s="344"/>
      <c r="IV77" s="344"/>
      <c r="IW77" s="344"/>
      <c r="IX77" s="344"/>
      <c r="IY77" s="344"/>
      <c r="IZ77" s="344"/>
      <c r="JA77" s="344"/>
      <c r="JB77" s="344"/>
      <c r="JC77" s="344"/>
      <c r="JD77" s="344"/>
      <c r="JE77" s="344"/>
      <c r="JF77" s="344"/>
      <c r="JG77" s="344"/>
      <c r="JH77" s="344"/>
      <c r="JI77" s="344"/>
      <c r="JJ77" s="344"/>
      <c r="JK77" s="344"/>
      <c r="JL77" s="344"/>
      <c r="JM77" s="344"/>
      <c r="JN77" s="344"/>
      <c r="JO77" s="344"/>
      <c r="JP77" s="344"/>
      <c r="JQ77" s="344"/>
      <c r="JR77" s="344"/>
      <c r="JS77" s="344"/>
      <c r="JT77" s="344"/>
      <c r="JU77" s="344"/>
      <c r="JV77" s="344"/>
      <c r="JW77" s="344"/>
      <c r="JX77" s="344"/>
      <c r="JY77" s="344"/>
      <c r="JZ77" s="344"/>
      <c r="KA77" s="344"/>
      <c r="KB77" s="344"/>
      <c r="KC77" s="344"/>
      <c r="KD77" s="344"/>
      <c r="KE77" s="344"/>
      <c r="KF77" s="344"/>
      <c r="KG77" s="344"/>
      <c r="KH77" s="344"/>
      <c r="KI77" s="344"/>
      <c r="KJ77" s="344"/>
      <c r="KK77" s="344"/>
      <c r="KL77" s="344"/>
      <c r="KM77" s="344"/>
      <c r="KN77" s="344"/>
      <c r="KO77" s="344"/>
      <c r="KP77" s="344"/>
      <c r="KQ77" s="344"/>
      <c r="KR77" s="344"/>
      <c r="KS77" s="344"/>
      <c r="KT77" s="344"/>
      <c r="KU77" s="344"/>
      <c r="KV77" s="344"/>
      <c r="KW77" s="344"/>
      <c r="KX77" s="344"/>
      <c r="KY77" s="344"/>
      <c r="KZ77" s="344"/>
      <c r="LA77" s="344"/>
      <c r="LB77" s="344"/>
      <c r="LC77" s="344"/>
      <c r="LD77" s="344"/>
      <c r="LE77" s="344"/>
      <c r="LF77" s="344"/>
      <c r="LG77" s="344"/>
      <c r="LH77" s="344"/>
      <c r="LI77" s="344"/>
      <c r="LJ77" s="344"/>
      <c r="LK77" s="344"/>
      <c r="LL77" s="344"/>
      <c r="LM77" s="344"/>
      <c r="LN77" s="344"/>
      <c r="LO77" s="344"/>
      <c r="LP77" s="344"/>
      <c r="LQ77" s="344"/>
      <c r="LR77" s="344"/>
      <c r="LS77" s="344"/>
      <c r="LT77" s="344"/>
      <c r="LU77" s="344"/>
      <c r="LV77" s="344"/>
      <c r="LW77" s="344"/>
      <c r="LX77" s="344"/>
      <c r="LY77" s="344"/>
      <c r="LZ77" s="344"/>
      <c r="MA77" s="344"/>
      <c r="MB77" s="344"/>
      <c r="MC77" s="344"/>
      <c r="MD77" s="344"/>
      <c r="ME77" s="344"/>
      <c r="MF77" s="344"/>
      <c r="MG77" s="344"/>
      <c r="MH77" s="344"/>
      <c r="MI77" s="344"/>
      <c r="MJ77" s="344"/>
      <c r="MK77" s="344"/>
      <c r="ML77" s="344"/>
      <c r="MM77" s="344"/>
      <c r="MN77" s="344"/>
      <c r="MO77" s="344"/>
      <c r="MP77" s="344"/>
      <c r="MQ77" s="344"/>
      <c r="MR77" s="344"/>
      <c r="MS77" s="344"/>
      <c r="MT77" s="344"/>
      <c r="MU77" s="344"/>
      <c r="MV77" s="344"/>
      <c r="MW77" s="344"/>
      <c r="MX77" s="344"/>
      <c r="MY77" s="344"/>
      <c r="MZ77" s="344"/>
      <c r="NA77" s="344"/>
      <c r="NB77" s="344"/>
      <c r="NC77" s="344"/>
      <c r="ND77" s="344"/>
      <c r="NE77" s="344"/>
      <c r="NF77" s="344"/>
      <c r="NG77" s="344"/>
      <c r="NH77" s="344"/>
      <c r="NI77" s="344"/>
      <c r="NJ77" s="344"/>
      <c r="NK77" s="344"/>
      <c r="NL77" s="344"/>
      <c r="NM77" s="344"/>
      <c r="NN77" s="344"/>
      <c r="NO77" s="344"/>
      <c r="NP77" s="344"/>
      <c r="NQ77" s="344"/>
      <c r="NR77" s="344"/>
      <c r="NS77" s="344"/>
      <c r="NT77" s="344"/>
      <c r="NU77" s="344"/>
      <c r="NV77" s="344"/>
      <c r="NW77" s="344"/>
      <c r="NX77" s="344"/>
      <c r="NY77" s="344"/>
      <c r="NZ77" s="344"/>
      <c r="OA77" s="344"/>
      <c r="OB77" s="344"/>
      <c r="OC77" s="344"/>
      <c r="OD77" s="344"/>
      <c r="OE77" s="344"/>
      <c r="OF77" s="344"/>
      <c r="OG77" s="344"/>
      <c r="OH77" s="344"/>
      <c r="OI77" s="344"/>
      <c r="OJ77" s="344"/>
      <c r="OK77" s="344"/>
      <c r="OL77" s="344"/>
      <c r="OM77" s="344"/>
      <c r="ON77" s="344"/>
      <c r="OO77" s="344"/>
      <c r="OP77" s="344"/>
      <c r="OQ77" s="344"/>
      <c r="OR77" s="344"/>
      <c r="OS77" s="344"/>
      <c r="OT77" s="344"/>
      <c r="OU77" s="344"/>
      <c r="OV77" s="344"/>
      <c r="OW77" s="344"/>
      <c r="OX77" s="344"/>
      <c r="OY77" s="344"/>
      <c r="OZ77" s="344"/>
      <c r="PA77" s="344"/>
      <c r="PB77" s="344"/>
      <c r="PC77" s="344"/>
      <c r="PD77" s="344"/>
      <c r="PE77" s="344"/>
      <c r="PF77" s="344"/>
      <c r="PG77" s="344"/>
      <c r="PH77" s="344"/>
      <c r="PI77" s="344"/>
      <c r="PJ77" s="344"/>
      <c r="PK77" s="344"/>
      <c r="PL77" s="344"/>
      <c r="PM77" s="344"/>
      <c r="PN77" s="344"/>
      <c r="PO77" s="344"/>
      <c r="PP77" s="344"/>
      <c r="PQ77" s="344"/>
      <c r="PR77" s="344"/>
      <c r="PS77" s="344"/>
      <c r="PT77" s="344"/>
      <c r="PU77" s="344"/>
      <c r="PV77" s="344"/>
      <c r="PW77" s="344"/>
      <c r="PX77" s="344"/>
      <c r="PY77" s="344"/>
      <c r="PZ77" s="344"/>
      <c r="QA77" s="344"/>
      <c r="QB77" s="344"/>
      <c r="QC77" s="344"/>
      <c r="QD77" s="344"/>
      <c r="QE77" s="344"/>
      <c r="QF77" s="344"/>
      <c r="QG77" s="344"/>
      <c r="QH77" s="344"/>
      <c r="QI77" s="344"/>
      <c r="QJ77" s="344"/>
      <c r="QK77" s="344"/>
      <c r="QL77" s="344"/>
      <c r="QM77" s="344"/>
      <c r="QN77" s="344"/>
      <c r="QO77" s="344"/>
      <c r="QP77" s="344"/>
      <c r="QQ77" s="344"/>
      <c r="QR77" s="344"/>
      <c r="QS77" s="344"/>
      <c r="QT77" s="344"/>
      <c r="QU77" s="344"/>
      <c r="QV77" s="344"/>
      <c r="QW77" s="344"/>
      <c r="QX77" s="344"/>
      <c r="QY77" s="344"/>
      <c r="QZ77" s="344"/>
      <c r="RA77" s="344"/>
      <c r="RB77" s="344"/>
      <c r="RC77" s="344"/>
      <c r="RD77" s="344"/>
      <c r="RE77" s="344"/>
      <c r="RF77" s="344"/>
      <c r="RG77" s="344"/>
      <c r="RH77" s="344"/>
      <c r="RI77" s="344"/>
      <c r="RJ77" s="344"/>
      <c r="RK77" s="344"/>
      <c r="RL77" s="344"/>
      <c r="RM77" s="344"/>
      <c r="RN77" s="344"/>
      <c r="RO77" s="344"/>
      <c r="RP77" s="344"/>
      <c r="RQ77" s="344"/>
      <c r="RR77" s="344"/>
      <c r="RS77" s="344"/>
      <c r="RT77" s="344"/>
      <c r="RU77" s="344"/>
      <c r="RV77" s="344"/>
      <c r="RW77" s="344"/>
      <c r="RX77" s="344"/>
      <c r="RY77" s="344"/>
      <c r="RZ77" s="344"/>
      <c r="SA77" s="344"/>
      <c r="SB77" s="344"/>
      <c r="SC77" s="344"/>
      <c r="SD77" s="344"/>
      <c r="SE77" s="344"/>
      <c r="SF77" s="344"/>
      <c r="SG77" s="344"/>
      <c r="SH77" s="344"/>
      <c r="SI77" s="344"/>
      <c r="SJ77" s="344"/>
      <c r="SK77" s="344"/>
      <c r="SL77" s="344"/>
      <c r="SM77" s="344"/>
      <c r="SN77" s="344"/>
      <c r="SO77" s="344"/>
      <c r="SP77" s="344"/>
      <c r="SQ77" s="344"/>
      <c r="SR77" s="344"/>
      <c r="SS77" s="344"/>
      <c r="ST77" s="344"/>
      <c r="SU77" s="344"/>
      <c r="SV77" s="344"/>
      <c r="SW77" s="344"/>
      <c r="SX77" s="344"/>
      <c r="SY77" s="344"/>
      <c r="SZ77" s="344"/>
      <c r="TA77" s="344"/>
      <c r="TB77" s="344"/>
      <c r="TC77" s="344"/>
      <c r="TD77" s="344"/>
      <c r="TE77" s="344"/>
      <c r="TF77" s="344"/>
      <c r="TG77" s="344"/>
      <c r="TH77" s="344"/>
      <c r="TI77" s="344"/>
      <c r="TJ77" s="344"/>
      <c r="TK77" s="344"/>
      <c r="TL77" s="344"/>
      <c r="TM77" s="344"/>
      <c r="TN77" s="344"/>
      <c r="TO77" s="344"/>
      <c r="TP77" s="344"/>
      <c r="TQ77" s="344"/>
      <c r="TR77" s="344"/>
      <c r="TS77" s="344"/>
      <c r="TT77" s="344"/>
      <c r="TU77" s="344"/>
      <c r="TV77" s="344"/>
      <c r="TW77" s="344"/>
      <c r="TX77" s="344"/>
      <c r="TY77" s="344"/>
      <c r="TZ77" s="344"/>
      <c r="UA77" s="344"/>
      <c r="UB77" s="344"/>
      <c r="UC77" s="344"/>
      <c r="UD77" s="344"/>
      <c r="UE77" s="344"/>
      <c r="UF77" s="344"/>
      <c r="UG77" s="344"/>
      <c r="UH77" s="344"/>
      <c r="UI77" s="344"/>
      <c r="UJ77" s="344"/>
      <c r="UK77" s="344"/>
      <c r="UL77" s="344"/>
      <c r="UM77" s="344"/>
      <c r="UN77" s="344"/>
      <c r="UO77" s="344"/>
      <c r="UP77" s="344"/>
      <c r="UQ77" s="344"/>
      <c r="UR77" s="344"/>
      <c r="US77" s="344"/>
      <c r="UT77" s="344"/>
      <c r="UU77" s="344"/>
      <c r="UV77" s="344"/>
      <c r="UW77" s="344"/>
      <c r="UX77" s="344"/>
      <c r="UY77" s="344"/>
      <c r="UZ77" s="344"/>
      <c r="VA77" s="344"/>
      <c r="VB77" s="344"/>
      <c r="VC77" s="344"/>
      <c r="VD77" s="344"/>
      <c r="VE77" s="344"/>
      <c r="VF77" s="344"/>
      <c r="VG77" s="344"/>
      <c r="VH77" s="344"/>
      <c r="VI77" s="344"/>
      <c r="VJ77" s="344"/>
      <c r="VK77" s="344"/>
      <c r="VL77" s="344"/>
      <c r="VM77" s="344"/>
      <c r="VN77" s="344"/>
      <c r="VO77" s="344"/>
      <c r="VP77" s="344"/>
      <c r="VQ77" s="344"/>
      <c r="VR77" s="344"/>
      <c r="VS77" s="344"/>
      <c r="VT77" s="344"/>
      <c r="VU77" s="344"/>
      <c r="VV77" s="344"/>
      <c r="VW77" s="344"/>
      <c r="VX77" s="344"/>
      <c r="VY77" s="344"/>
      <c r="VZ77" s="344"/>
      <c r="WA77" s="344"/>
      <c r="WB77" s="344"/>
      <c r="WC77" s="344"/>
      <c r="WD77" s="344"/>
      <c r="WE77" s="344"/>
      <c r="WF77" s="344"/>
      <c r="WG77" s="344"/>
      <c r="WH77" s="344"/>
      <c r="WI77" s="344"/>
      <c r="WJ77" s="344"/>
      <c r="WK77" s="344"/>
      <c r="WL77" s="344"/>
      <c r="WM77" s="344"/>
      <c r="WN77" s="344"/>
      <c r="WO77" s="344"/>
      <c r="WP77" s="344"/>
      <c r="WQ77" s="344"/>
      <c r="WR77" s="344"/>
      <c r="WS77" s="344"/>
      <c r="WT77" s="344"/>
      <c r="WU77" s="344"/>
      <c r="WV77" s="344"/>
      <c r="WW77" s="344"/>
      <c r="WX77" s="344"/>
      <c r="WY77" s="344"/>
      <c r="WZ77" s="344"/>
      <c r="XA77" s="344"/>
      <c r="XB77" s="344"/>
      <c r="XC77" s="344"/>
      <c r="XD77" s="344"/>
      <c r="XE77" s="344"/>
      <c r="XF77" s="344"/>
      <c r="XG77" s="344"/>
      <c r="XH77" s="344"/>
      <c r="XI77" s="344"/>
      <c r="XJ77" s="344"/>
      <c r="XK77" s="344"/>
      <c r="XL77" s="344"/>
      <c r="XM77" s="344"/>
      <c r="XN77" s="344"/>
      <c r="XO77" s="344"/>
      <c r="XP77" s="344"/>
      <c r="XQ77" s="344"/>
      <c r="XR77" s="344"/>
      <c r="XS77" s="344"/>
      <c r="XT77" s="344"/>
      <c r="XU77" s="344"/>
      <c r="XV77" s="344"/>
      <c r="XW77" s="344"/>
      <c r="XX77" s="344"/>
      <c r="XY77" s="344"/>
      <c r="XZ77" s="344"/>
      <c r="YA77" s="344"/>
      <c r="YB77" s="344"/>
      <c r="YC77" s="344"/>
      <c r="YD77" s="344"/>
      <c r="YE77" s="344"/>
      <c r="YF77" s="344"/>
      <c r="YG77" s="344"/>
      <c r="YH77" s="344"/>
      <c r="YI77" s="344"/>
      <c r="YJ77" s="344"/>
      <c r="YK77" s="344"/>
      <c r="YL77" s="344"/>
      <c r="YM77" s="344"/>
      <c r="YN77" s="344"/>
      <c r="YO77" s="344"/>
      <c r="YP77" s="344"/>
      <c r="YQ77" s="344"/>
      <c r="YR77" s="344"/>
      <c r="YS77" s="344"/>
      <c r="YT77" s="344"/>
      <c r="YU77" s="344"/>
      <c r="YV77" s="344"/>
      <c r="YW77" s="344"/>
      <c r="YX77" s="344"/>
      <c r="YY77" s="344"/>
      <c r="YZ77" s="344"/>
      <c r="ZA77" s="344"/>
      <c r="ZB77" s="344"/>
      <c r="ZC77" s="344"/>
      <c r="ZD77" s="344"/>
      <c r="ZE77" s="344"/>
      <c r="ZF77" s="344"/>
      <c r="ZG77" s="344"/>
      <c r="ZH77" s="344"/>
      <c r="ZI77" s="344"/>
      <c r="ZJ77" s="344"/>
      <c r="ZK77" s="344"/>
      <c r="ZL77" s="344"/>
      <c r="ZM77" s="344"/>
      <c r="ZN77" s="344"/>
      <c r="ZO77" s="344"/>
      <c r="ZP77" s="344"/>
      <c r="ZQ77" s="344"/>
      <c r="ZR77" s="344"/>
      <c r="ZS77" s="344"/>
      <c r="ZT77" s="344"/>
      <c r="ZU77" s="344"/>
      <c r="ZV77" s="344"/>
      <c r="ZW77" s="344"/>
      <c r="ZX77" s="344"/>
      <c r="ZY77" s="344"/>
      <c r="ZZ77" s="344"/>
      <c r="AAA77" s="344"/>
      <c r="AAB77" s="344"/>
      <c r="AAC77" s="344"/>
      <c r="AAD77" s="344"/>
      <c r="AAE77" s="344"/>
      <c r="AAF77" s="344"/>
      <c r="AAG77" s="344"/>
      <c r="AAH77" s="344"/>
      <c r="AAI77" s="344"/>
      <c r="AAJ77" s="344"/>
      <c r="AAK77" s="344"/>
      <c r="AAL77" s="344"/>
      <c r="AAM77" s="344"/>
      <c r="AAN77" s="344"/>
      <c r="AAO77" s="344"/>
      <c r="AAP77" s="344"/>
      <c r="AAQ77" s="344"/>
      <c r="AAR77" s="344"/>
      <c r="AAS77" s="344"/>
      <c r="AAT77" s="344"/>
      <c r="AAU77" s="344"/>
      <c r="AAV77" s="344"/>
      <c r="AAW77" s="344"/>
      <c r="AAX77" s="344"/>
      <c r="AAY77" s="344"/>
      <c r="AAZ77" s="344"/>
      <c r="ABA77" s="344"/>
      <c r="ABB77" s="344"/>
      <c r="ABC77" s="344"/>
      <c r="ABD77" s="344"/>
      <c r="ABE77" s="344"/>
      <c r="ABF77" s="344"/>
      <c r="ABG77" s="344"/>
      <c r="ABH77" s="344"/>
      <c r="ABI77" s="344"/>
      <c r="ABJ77" s="344"/>
      <c r="ABK77" s="344"/>
      <c r="ABL77" s="344"/>
      <c r="ABM77" s="344"/>
      <c r="ABN77" s="344"/>
      <c r="ABO77" s="344"/>
      <c r="ABP77" s="344"/>
      <c r="ABQ77" s="344"/>
      <c r="ABR77" s="344"/>
      <c r="ABS77" s="344"/>
      <c r="ABT77" s="344"/>
      <c r="ABU77" s="344"/>
      <c r="ABV77" s="344"/>
      <c r="ABW77" s="344"/>
      <c r="ABX77" s="344"/>
      <c r="ABY77" s="344"/>
      <c r="ABZ77" s="344"/>
      <c r="ACA77" s="344"/>
      <c r="ACB77" s="344"/>
      <c r="ACC77" s="344"/>
      <c r="ACD77" s="344"/>
      <c r="ACE77" s="344"/>
      <c r="ACF77" s="344"/>
      <c r="ACG77" s="344"/>
      <c r="ACH77" s="344"/>
      <c r="ACI77" s="344"/>
      <c r="ACJ77" s="344"/>
      <c r="ACK77" s="344"/>
      <c r="ACL77" s="344"/>
      <c r="ACM77" s="344"/>
      <c r="ACN77" s="344"/>
      <c r="ACO77" s="344"/>
      <c r="ACP77" s="344"/>
      <c r="ACQ77" s="344"/>
      <c r="ACR77" s="344"/>
      <c r="ACS77" s="344"/>
      <c r="ACT77" s="344"/>
      <c r="ACU77" s="344"/>
      <c r="ACV77" s="344"/>
      <c r="ACW77" s="344"/>
      <c r="ACX77" s="344"/>
      <c r="ACY77" s="344"/>
      <c r="ACZ77" s="344"/>
      <c r="ADA77" s="344"/>
      <c r="ADB77" s="344"/>
      <c r="ADC77" s="344"/>
      <c r="ADD77" s="344"/>
      <c r="ADE77" s="344"/>
      <c r="ADF77" s="344"/>
      <c r="ADG77" s="344"/>
      <c r="ADH77" s="344"/>
      <c r="ADI77" s="344"/>
      <c r="ADJ77" s="344"/>
      <c r="ADK77" s="344"/>
      <c r="ADL77" s="344"/>
      <c r="ADM77" s="344"/>
      <c r="ADN77" s="344"/>
      <c r="ADO77" s="344"/>
      <c r="ADP77" s="344"/>
      <c r="ADQ77" s="344"/>
      <c r="ADR77" s="344"/>
      <c r="ADS77" s="344"/>
      <c r="ADT77" s="344"/>
      <c r="ADU77" s="344"/>
      <c r="ADV77" s="344"/>
      <c r="ADW77" s="344"/>
      <c r="ADX77" s="344"/>
      <c r="ADY77" s="344"/>
      <c r="ADZ77" s="344"/>
      <c r="AEA77" s="344"/>
      <c r="AEB77" s="344"/>
      <c r="AEC77" s="344"/>
      <c r="AED77" s="344"/>
      <c r="AEE77" s="344"/>
      <c r="AEF77" s="344"/>
      <c r="AEG77" s="344"/>
      <c r="AEH77" s="344"/>
      <c r="AEI77" s="344"/>
      <c r="AEJ77" s="344"/>
      <c r="AEK77" s="344"/>
      <c r="AEL77" s="344"/>
      <c r="AEM77" s="344"/>
      <c r="AEN77" s="344"/>
      <c r="AEO77" s="344"/>
      <c r="AEP77" s="344"/>
      <c r="AEQ77" s="344"/>
      <c r="AER77" s="344"/>
      <c r="AES77" s="344"/>
      <c r="AET77" s="344"/>
      <c r="AEU77" s="344"/>
      <c r="AEV77" s="344"/>
      <c r="AEW77" s="344"/>
      <c r="AEX77" s="344"/>
      <c r="AEY77" s="344"/>
      <c r="AEZ77" s="344"/>
      <c r="AFA77" s="344"/>
      <c r="AFB77" s="344"/>
      <c r="AFC77" s="344"/>
      <c r="AFD77" s="344"/>
      <c r="AFE77" s="344"/>
      <c r="AFF77" s="344"/>
      <c r="AFG77" s="344"/>
      <c r="AFH77" s="344"/>
      <c r="AFI77" s="344"/>
      <c r="AFJ77" s="344"/>
      <c r="AFK77" s="344"/>
      <c r="AFL77" s="344"/>
      <c r="AFM77" s="344"/>
      <c r="AFN77" s="344"/>
      <c r="AFO77" s="344"/>
      <c r="AFP77" s="344"/>
      <c r="AFQ77" s="344"/>
      <c r="AFR77" s="344"/>
      <c r="AFS77" s="344"/>
      <c r="AFT77" s="344"/>
      <c r="AFU77" s="344"/>
      <c r="AFV77" s="344"/>
      <c r="AFW77" s="344"/>
      <c r="AFX77" s="344"/>
      <c r="AFY77" s="344"/>
      <c r="AFZ77" s="344"/>
      <c r="AGA77" s="344"/>
      <c r="AGB77" s="344"/>
      <c r="AGC77" s="344"/>
      <c r="AGD77" s="344"/>
      <c r="AGE77" s="344"/>
      <c r="AGF77" s="344"/>
      <c r="AGG77" s="344"/>
      <c r="AGH77" s="344"/>
      <c r="AGI77" s="344"/>
      <c r="AGJ77" s="344"/>
      <c r="AGK77" s="344"/>
      <c r="AGL77" s="344"/>
      <c r="AGM77" s="344"/>
      <c r="AGN77" s="344"/>
      <c r="AGO77" s="344"/>
      <c r="AGP77" s="344"/>
      <c r="AGQ77" s="344"/>
      <c r="AGR77" s="344"/>
      <c r="AGS77" s="344"/>
      <c r="AGT77" s="344"/>
      <c r="AGU77" s="344"/>
      <c r="AGV77" s="344"/>
      <c r="AGW77" s="344"/>
      <c r="AGX77" s="344"/>
      <c r="AGY77" s="344"/>
      <c r="AGZ77" s="344"/>
      <c r="AHA77" s="344"/>
      <c r="AHB77" s="344"/>
      <c r="AHC77" s="344"/>
      <c r="AHD77" s="344"/>
      <c r="AHE77" s="344"/>
      <c r="AHF77" s="344"/>
      <c r="AHG77" s="344"/>
      <c r="AHH77" s="344"/>
      <c r="AHI77" s="344"/>
      <c r="AHJ77" s="344"/>
      <c r="AHK77" s="344"/>
      <c r="AHL77" s="344"/>
      <c r="AHM77" s="344"/>
      <c r="AHN77" s="344"/>
      <c r="AHO77" s="344"/>
      <c r="AHP77" s="344"/>
      <c r="AHQ77" s="344"/>
      <c r="AHR77" s="344"/>
      <c r="AHS77" s="344"/>
      <c r="AHT77" s="344"/>
      <c r="AHU77" s="344"/>
      <c r="AHV77" s="344"/>
      <c r="AHW77" s="344"/>
      <c r="AHX77" s="344"/>
      <c r="AHY77" s="344"/>
      <c r="AHZ77" s="344"/>
      <c r="AIA77" s="344"/>
      <c r="AIB77" s="344"/>
      <c r="AIC77" s="344"/>
      <c r="AID77" s="344"/>
      <c r="AIE77" s="344"/>
      <c r="AIF77" s="344"/>
      <c r="AIG77" s="344"/>
      <c r="AIH77" s="344"/>
      <c r="AII77" s="344"/>
      <c r="AIJ77" s="344"/>
      <c r="AIK77" s="344"/>
      <c r="AIL77" s="344"/>
      <c r="AIM77" s="344"/>
      <c r="AIN77" s="344"/>
      <c r="AIO77" s="344"/>
      <c r="AIP77" s="344"/>
      <c r="AIQ77" s="344"/>
      <c r="AIR77" s="344"/>
      <c r="AIS77" s="344"/>
      <c r="AIT77" s="344"/>
      <c r="AIU77" s="344"/>
      <c r="AIV77" s="344"/>
      <c r="AIW77" s="344"/>
      <c r="AIX77" s="344"/>
      <c r="AIY77" s="344"/>
      <c r="AIZ77" s="344"/>
      <c r="AJA77" s="344"/>
      <c r="AJB77" s="344"/>
      <c r="AJC77" s="344"/>
      <c r="AJD77" s="344"/>
      <c r="AJE77" s="344"/>
      <c r="AJF77" s="344"/>
      <c r="AJG77" s="344"/>
      <c r="AJH77" s="344"/>
      <c r="AJI77" s="344"/>
      <c r="AJJ77" s="344"/>
      <c r="AJK77" s="344"/>
      <c r="AJL77" s="344"/>
      <c r="AJM77" s="344"/>
      <c r="AJN77" s="344"/>
      <c r="AJO77" s="344"/>
      <c r="AJP77" s="344"/>
      <c r="AJQ77" s="344"/>
      <c r="AJR77" s="344"/>
      <c r="AJS77" s="344"/>
      <c r="AJT77" s="344"/>
      <c r="AJU77" s="344"/>
      <c r="AJV77" s="344"/>
      <c r="AJW77" s="344"/>
      <c r="AJX77" s="344"/>
      <c r="AJY77" s="344"/>
      <c r="AJZ77" s="344"/>
      <c r="AKA77" s="344"/>
      <c r="AKB77" s="344"/>
      <c r="AKC77" s="344"/>
      <c r="AKD77" s="344"/>
      <c r="AKE77" s="344"/>
      <c r="AKF77" s="344"/>
      <c r="AKG77" s="344"/>
      <c r="AKH77" s="344"/>
      <c r="AKI77" s="344"/>
      <c r="AKJ77" s="344"/>
      <c r="AKK77" s="344"/>
      <c r="AKL77" s="344"/>
      <c r="AKM77" s="344"/>
      <c r="AKN77" s="344"/>
      <c r="AKO77" s="344"/>
      <c r="AKP77" s="344"/>
      <c r="AKQ77" s="344"/>
      <c r="AKR77" s="344"/>
      <c r="AKS77" s="344"/>
      <c r="AKT77" s="344"/>
      <c r="AKU77" s="344"/>
      <c r="AKV77" s="344"/>
      <c r="AKW77" s="344"/>
      <c r="AKX77" s="344"/>
      <c r="AKY77" s="344"/>
      <c r="AKZ77" s="344"/>
      <c r="ALA77" s="344"/>
      <c r="ALB77" s="344"/>
      <c r="ALC77" s="344"/>
      <c r="ALD77" s="344"/>
      <c r="ALE77" s="344"/>
      <c r="ALF77" s="344"/>
      <c r="ALG77" s="344"/>
      <c r="ALH77" s="344"/>
      <c r="ALI77" s="344"/>
      <c r="ALJ77" s="344"/>
      <c r="ALK77" s="344"/>
      <c r="ALL77" s="344"/>
      <c r="ALM77" s="344"/>
      <c r="ALN77" s="344"/>
      <c r="ALO77" s="344"/>
      <c r="ALP77" s="344"/>
      <c r="ALQ77" s="344"/>
      <c r="ALR77" s="344"/>
      <c r="ALS77" s="344"/>
      <c r="ALT77" s="344"/>
      <c r="ALU77" s="344"/>
      <c r="ALV77" s="344"/>
      <c r="ALW77" s="344"/>
      <c r="ALX77" s="344"/>
      <c r="ALY77" s="344"/>
      <c r="ALZ77" s="344"/>
      <c r="AMA77" s="344"/>
      <c r="AMB77" s="344"/>
      <c r="AMC77" s="344"/>
      <c r="AMD77" s="344"/>
      <c r="AME77" s="344"/>
      <c r="AMF77" s="344"/>
      <c r="AMG77" s="344"/>
      <c r="AMH77" s="344"/>
      <c r="AMI77" s="344"/>
    </row>
    <row r="78" spans="1:1023" s="261" customFormat="1" ht="26.25" customHeight="1" x14ac:dyDescent="0.4">
      <c r="A78" s="241" t="s">
        <v>168</v>
      </c>
      <c r="B78" s="346">
        <f>(B77/B76)*(B75/B74)*B73</f>
        <v>50</v>
      </c>
      <c r="C78" s="347"/>
      <c r="D78" s="348"/>
      <c r="E78" s="254"/>
      <c r="G78" s="349" t="s">
        <v>141</v>
      </c>
      <c r="H78" s="350">
        <f>AVERAGE(H74:H77)</f>
        <v>2721932.5391688026</v>
      </c>
      <c r="I78" s="351">
        <f>AVERAGE(I74:I77)</f>
        <v>113.41385579870011</v>
      </c>
      <c r="J78" s="352">
        <f>AVERAGE(J74:J77)</f>
        <v>15.933333333333332</v>
      </c>
      <c r="L78" s="260"/>
      <c r="M78" s="260"/>
    </row>
    <row r="79" spans="1:1023" s="261" customFormat="1" ht="27" customHeight="1" thickBot="1" x14ac:dyDescent="0.45">
      <c r="A79" s="302" t="s">
        <v>169</v>
      </c>
      <c r="B79" s="353">
        <f>(D63*B78)/C69*B70</f>
        <v>83.622458333333327</v>
      </c>
      <c r="C79" s="347"/>
      <c r="D79" s="348"/>
      <c r="E79" s="254"/>
      <c r="G79" s="354" t="s">
        <v>114</v>
      </c>
      <c r="H79" s="355">
        <f>STDEV(H74:H77)/H78</f>
        <v>5.4716104113389646E-3</v>
      </c>
      <c r="I79" s="356">
        <f>STDEV(I74:I77)/I78</f>
        <v>5.4716104113389664E-3</v>
      </c>
      <c r="J79" s="357">
        <f>STDEV(J74:J77)/J78</f>
        <v>3.6235372543281827E-3</v>
      </c>
      <c r="L79" s="260"/>
      <c r="M79" s="260"/>
    </row>
    <row r="80" spans="1:1023" s="261" customFormat="1" ht="26.25" customHeight="1" thickBot="1" x14ac:dyDescent="0.45">
      <c r="A80" s="358" t="s">
        <v>148</v>
      </c>
      <c r="B80" s="359"/>
      <c r="C80" s="347"/>
      <c r="D80" s="348"/>
      <c r="E80" s="254"/>
      <c r="G80" s="360" t="s">
        <v>115</v>
      </c>
      <c r="H80" s="361">
        <f>COUNT(G74:G77)</f>
        <v>3</v>
      </c>
      <c r="I80" s="362">
        <f>COUNT(I74:I77)</f>
        <v>3</v>
      </c>
      <c r="J80" s="363">
        <f>COUNT(J74:J77)</f>
        <v>3</v>
      </c>
      <c r="L80" s="260"/>
      <c r="M80" s="260"/>
    </row>
    <row r="81" spans="1:13" s="261" customFormat="1" ht="27" customHeight="1" thickBot="1" x14ac:dyDescent="0.45">
      <c r="A81" s="364"/>
      <c r="B81" s="365"/>
      <c r="C81" s="347"/>
      <c r="D81" s="348"/>
      <c r="E81" s="254"/>
      <c r="G81" s="278"/>
      <c r="H81" s="287"/>
      <c r="I81" s="366"/>
      <c r="J81" s="260"/>
      <c r="L81" s="260"/>
      <c r="M81" s="260"/>
    </row>
    <row r="82" spans="1:13" s="261" customFormat="1" ht="26.25" customHeight="1" x14ac:dyDescent="0.4">
      <c r="A82" s="367" t="s">
        <v>170</v>
      </c>
      <c r="B82" s="309" t="s">
        <v>171</v>
      </c>
      <c r="C82" s="368" t="str">
        <f>B43</f>
        <v>Determination of the equivalence factor</v>
      </c>
      <c r="D82" s="368"/>
      <c r="E82" s="369"/>
      <c r="F82" s="231" t="s">
        <v>172</v>
      </c>
      <c r="G82" s="231"/>
      <c r="H82" s="370">
        <f>I78</f>
        <v>113.41385579870011</v>
      </c>
      <c r="I82" s="371"/>
      <c r="J82" s="369"/>
      <c r="K82" s="260"/>
      <c r="L82" s="260"/>
      <c r="M82" s="260"/>
    </row>
    <row r="83" spans="1:13" x14ac:dyDescent="0.3">
      <c r="J83" s="226"/>
    </row>
    <row r="84" spans="1:13" ht="19.5" thickBot="1" x14ac:dyDescent="0.35">
      <c r="A84" s="372"/>
      <c r="B84" s="372"/>
      <c r="C84" s="373"/>
      <c r="D84" s="373"/>
      <c r="E84" s="373"/>
      <c r="F84" s="373"/>
      <c r="G84" s="373"/>
      <c r="H84" s="373"/>
      <c r="I84" s="373"/>
      <c r="J84" s="373"/>
    </row>
    <row r="85" spans="1:13" x14ac:dyDescent="0.3">
      <c r="B85" s="374" t="s">
        <v>79</v>
      </c>
      <c r="C85" s="374"/>
      <c r="F85" s="375" t="s">
        <v>80</v>
      </c>
      <c r="G85" s="376"/>
      <c r="H85" s="374" t="s">
        <v>81</v>
      </c>
      <c r="I85" s="374"/>
      <c r="J85" s="374"/>
    </row>
    <row r="86" spans="1:13" ht="83.25" customHeight="1" x14ac:dyDescent="0.3">
      <c r="A86" s="377" t="s">
        <v>82</v>
      </c>
      <c r="B86" s="378" t="s">
        <v>85</v>
      </c>
      <c r="C86" s="378"/>
      <c r="F86" s="379" t="s">
        <v>173</v>
      </c>
      <c r="G86" s="380"/>
      <c r="H86" s="381"/>
      <c r="I86" s="381"/>
      <c r="J86" s="381"/>
    </row>
    <row r="87" spans="1:13" ht="84" customHeight="1" x14ac:dyDescent="0.3">
      <c r="A87" s="377" t="s">
        <v>83</v>
      </c>
      <c r="B87" s="382"/>
      <c r="C87" s="382"/>
      <c r="F87" s="383"/>
      <c r="G87" s="380"/>
      <c r="H87" s="384"/>
      <c r="I87" s="384"/>
      <c r="J87" s="384"/>
    </row>
    <row r="88" spans="1:13" x14ac:dyDescent="0.3">
      <c r="A88" s="385"/>
      <c r="B88" s="385"/>
      <c r="C88" s="386"/>
      <c r="D88" s="386"/>
      <c r="E88" s="386"/>
      <c r="F88" s="386"/>
      <c r="G88" s="387"/>
      <c r="H88" s="386"/>
      <c r="I88" s="386"/>
      <c r="J88" s="386"/>
    </row>
    <row r="89" spans="1:13" x14ac:dyDescent="0.3">
      <c r="A89" s="385"/>
      <c r="B89" s="385"/>
      <c r="C89" s="386"/>
      <c r="D89" s="386"/>
      <c r="E89" s="386"/>
      <c r="F89" s="386"/>
      <c r="G89" s="387"/>
      <c r="H89" s="386"/>
      <c r="I89" s="386"/>
      <c r="J89" s="386"/>
    </row>
    <row r="90" spans="1:13" x14ac:dyDescent="0.3">
      <c r="A90" s="385"/>
      <c r="B90" s="385"/>
      <c r="C90" s="386"/>
      <c r="D90" s="386"/>
      <c r="E90" s="386"/>
      <c r="F90" s="386"/>
      <c r="G90" s="387"/>
      <c r="H90" s="386"/>
      <c r="I90" s="386"/>
      <c r="J90" s="386"/>
    </row>
    <row r="91" spans="1:13" x14ac:dyDescent="0.3">
      <c r="A91" s="385"/>
      <c r="B91" s="385"/>
      <c r="C91" s="386"/>
      <c r="D91" s="386"/>
      <c r="E91" s="386"/>
      <c r="F91" s="386"/>
      <c r="G91" s="387"/>
      <c r="H91" s="386"/>
      <c r="I91" s="386"/>
      <c r="J91" s="386"/>
    </row>
    <row r="92" spans="1:13" x14ac:dyDescent="0.3">
      <c r="A92" s="385"/>
      <c r="B92" s="385"/>
      <c r="C92" s="386"/>
      <c r="D92" s="386"/>
      <c r="E92" s="386"/>
      <c r="F92" s="386"/>
      <c r="G92" s="387"/>
      <c r="H92" s="386"/>
      <c r="I92" s="386"/>
      <c r="J92" s="386"/>
    </row>
    <row r="93" spans="1:13" x14ac:dyDescent="0.3">
      <c r="A93" s="385"/>
      <c r="B93" s="385"/>
      <c r="C93" s="386"/>
      <c r="D93" s="386"/>
      <c r="E93" s="386"/>
      <c r="F93" s="386"/>
      <c r="G93" s="387"/>
      <c r="H93" s="386"/>
      <c r="I93" s="386"/>
      <c r="J93" s="386"/>
    </row>
    <row r="94" spans="1:13" x14ac:dyDescent="0.3">
      <c r="A94" s="385"/>
      <c r="B94" s="385"/>
      <c r="C94" s="386"/>
      <c r="D94" s="386"/>
      <c r="E94" s="386"/>
      <c r="F94" s="386"/>
      <c r="G94" s="387"/>
      <c r="H94" s="386"/>
      <c r="I94" s="386"/>
      <c r="J94" s="386"/>
    </row>
    <row r="95" spans="1:13" x14ac:dyDescent="0.3">
      <c r="A95" s="385"/>
      <c r="B95" s="385"/>
      <c r="C95" s="386"/>
      <c r="D95" s="386"/>
      <c r="E95" s="386"/>
      <c r="F95" s="386"/>
      <c r="G95" s="387"/>
      <c r="H95" s="386"/>
      <c r="I95" s="386"/>
      <c r="J95" s="386"/>
    </row>
    <row r="96" spans="1:13" x14ac:dyDescent="0.3">
      <c r="A96" s="385"/>
      <c r="B96" s="385"/>
      <c r="C96" s="386"/>
      <c r="D96" s="386"/>
      <c r="E96" s="386"/>
      <c r="F96" s="386"/>
      <c r="G96" s="387"/>
      <c r="H96" s="386"/>
      <c r="I96" s="386"/>
      <c r="J96" s="386"/>
    </row>
  </sheetData>
  <sheetProtection formatCells="0" formatColumns="0" formatRows="0"/>
  <mergeCells count="14">
    <mergeCell ref="H85:J85"/>
    <mergeCell ref="A63:B64"/>
    <mergeCell ref="C78:C81"/>
    <mergeCell ref="D78:D81"/>
    <mergeCell ref="A80:B81"/>
    <mergeCell ref="C82:D82"/>
    <mergeCell ref="B85:C85"/>
    <mergeCell ref="A1:J7"/>
    <mergeCell ref="A8:J14"/>
    <mergeCell ref="A16:J16"/>
    <mergeCell ref="A17:J17"/>
    <mergeCell ref="B45:C45"/>
    <mergeCell ref="D53:F53"/>
    <mergeCell ref="G53:I53"/>
  </mergeCells>
  <conditionalFormatting sqref="E39:F39">
    <cfRule type="cellIs" dxfId="4" priority="5" operator="greaterThan">
      <formula>0.002</formula>
    </cfRule>
  </conditionalFormatting>
  <conditionalFormatting sqref="F38">
    <cfRule type="cellIs" dxfId="3" priority="4" operator="greaterThan">
      <formula>0.1</formula>
    </cfRule>
  </conditionalFormatting>
  <conditionalFormatting sqref="E67">
    <cfRule type="cellIs" dxfId="2" priority="1" operator="greaterThan">
      <formula>0.02</formula>
    </cfRule>
  </conditionalFormatting>
  <conditionalFormatting sqref="H79">
    <cfRule type="cellIs" dxfId="1" priority="2" operator="greaterThan">
      <formula>0.02</formula>
    </cfRule>
  </conditionalFormatting>
  <conditionalFormatting sqref="I79:J79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3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pen g std</vt:lpstr>
      <vt:lpstr>pen g smp</vt:lpstr>
      <vt:lpstr>Component 1</vt:lpstr>
      <vt:lpstr>'Component 1'!Print_Area</vt:lpstr>
      <vt:lpstr>'pen g smp'!Print_Area</vt:lpstr>
      <vt:lpstr>'pen g std'!Print_Area</vt:lpstr>
      <vt:lpstr>Uniformity!Print_Area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Rutto</cp:lastModifiedBy>
  <cp:lastPrinted>2017-04-25T05:41:31Z</cp:lastPrinted>
  <dcterms:created xsi:type="dcterms:W3CDTF">2016-07-25T06:22:26Z</dcterms:created>
  <dcterms:modified xsi:type="dcterms:W3CDTF">2017-04-26T08:28:33Z</dcterms:modified>
</cp:coreProperties>
</file>