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" r:id="rId1"/>
    <sheet name="diclofenac sodium" sheetId="2" r:id="rId2"/>
    <sheet name="lidocaine hcl" sheetId="3" r:id="rId3"/>
  </sheets>
  <definedNames>
    <definedName name="_xlnm.Print_Area" localSheetId="1">'diclofenac sodium'!$A$1:$H$82</definedName>
    <definedName name="_xlnm.Print_Area" localSheetId="2">'lidocaine hcl'!$A$1:$H$84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C75" i="3"/>
  <c r="H70" i="3"/>
  <c r="G70" i="3"/>
  <c r="B67" i="3"/>
  <c r="B68" i="3" s="1"/>
  <c r="H66" i="3"/>
  <c r="G66" i="3"/>
  <c r="G63" i="3"/>
  <c r="H63" i="3" s="1"/>
  <c r="H62" i="3"/>
  <c r="G62" i="3"/>
  <c r="G60" i="3"/>
  <c r="H60" i="3" s="1"/>
  <c r="E56" i="3"/>
  <c r="B55" i="3"/>
  <c r="B45" i="3"/>
  <c r="D48" i="3" s="1"/>
  <c r="F44" i="3"/>
  <c r="F42" i="3"/>
  <c r="D42" i="3"/>
  <c r="G41" i="3"/>
  <c r="E41" i="3"/>
  <c r="B34" i="3"/>
  <c r="D44" i="3" s="1"/>
  <c r="B30" i="3"/>
  <c r="C75" i="2"/>
  <c r="H70" i="2"/>
  <c r="G70" i="2"/>
  <c r="B68" i="2"/>
  <c r="B67" i="2"/>
  <c r="H66" i="2"/>
  <c r="G66" i="2"/>
  <c r="H62" i="2"/>
  <c r="G62" i="2"/>
  <c r="E56" i="2"/>
  <c r="B55" i="2"/>
  <c r="D48" i="2"/>
  <c r="D49" i="2" s="1"/>
  <c r="B45" i="2"/>
  <c r="F42" i="2"/>
  <c r="D42" i="2"/>
  <c r="G41" i="2"/>
  <c r="E41" i="2"/>
  <c r="B34" i="2"/>
  <c r="F44" i="2" s="1"/>
  <c r="F45" i="2" s="1"/>
  <c r="F46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3" l="1"/>
  <c r="F45" i="3"/>
  <c r="D45" i="3"/>
  <c r="G39" i="2"/>
  <c r="G40" i="2"/>
  <c r="G38" i="2"/>
  <c r="D44" i="2"/>
  <c r="D45" i="2" s="1"/>
  <c r="F46" i="3" l="1"/>
  <c r="G38" i="3"/>
  <c r="G40" i="3"/>
  <c r="G39" i="3"/>
  <c r="D46" i="3"/>
  <c r="E38" i="3"/>
  <c r="E39" i="3"/>
  <c r="E40" i="3"/>
  <c r="G42" i="2"/>
  <c r="D46" i="2"/>
  <c r="E38" i="2"/>
  <c r="E40" i="2"/>
  <c r="E39" i="2"/>
  <c r="G42" i="3" l="1"/>
  <c r="D52" i="3"/>
  <c r="E42" i="3"/>
  <c r="D50" i="3"/>
  <c r="D50" i="2"/>
  <c r="G67" i="2" s="1"/>
  <c r="H67" i="2" s="1"/>
  <c r="E42" i="2"/>
  <c r="D52" i="2"/>
  <c r="D51" i="3" l="1"/>
  <c r="G64" i="3"/>
  <c r="H64" i="3" s="1"/>
  <c r="G69" i="3"/>
  <c r="H69" i="3" s="1"/>
  <c r="G68" i="3"/>
  <c r="H68" i="3" s="1"/>
  <c r="G59" i="3"/>
  <c r="H59" i="3" s="1"/>
  <c r="G67" i="3"/>
  <c r="H67" i="3" s="1"/>
  <c r="G65" i="3"/>
  <c r="H65" i="3" s="1"/>
  <c r="G61" i="3"/>
  <c r="H61" i="3" s="1"/>
  <c r="G63" i="2"/>
  <c r="H63" i="2" s="1"/>
  <c r="G59" i="2"/>
  <c r="H59" i="2" s="1"/>
  <c r="D51" i="2"/>
  <c r="G61" i="2"/>
  <c r="H61" i="2" s="1"/>
  <c r="G64" i="2"/>
  <c r="H64" i="2" s="1"/>
  <c r="G60" i="2"/>
  <c r="H60" i="2" s="1"/>
  <c r="G69" i="2"/>
  <c r="H69" i="2" s="1"/>
  <c r="G68" i="2"/>
  <c r="H68" i="2" s="1"/>
  <c r="G65" i="2"/>
  <c r="H65" i="2" s="1"/>
  <c r="H73" i="3" l="1"/>
  <c r="H71" i="3"/>
  <c r="H73" i="2"/>
  <c r="H71" i="2"/>
  <c r="G75" i="2" s="1"/>
  <c r="H72" i="3" l="1"/>
  <c r="G75" i="3"/>
  <c r="H72" i="2"/>
</calcChain>
</file>

<file path=xl/sharedStrings.xml><?xml version="1.0" encoding="utf-8"?>
<sst xmlns="http://schemas.openxmlformats.org/spreadsheetml/2006/main" count="235" uniqueCount="106">
  <si>
    <t>HPLC System Suitability Report</t>
  </si>
  <si>
    <t>Analysis Data</t>
  </si>
  <si>
    <t>Assay</t>
  </si>
  <si>
    <t>Sample(s)</t>
  </si>
  <si>
    <t>Reference Substance:</t>
  </si>
  <si>
    <t>OLFEN-75 I.M INJECTION</t>
  </si>
  <si>
    <t>% age Purity:</t>
  </si>
  <si>
    <t>NDQD201608073</t>
  </si>
  <si>
    <t>Weight (mg):</t>
  </si>
  <si>
    <t>Diclofenac Sodium, Lidocaine hydrochloride</t>
  </si>
  <si>
    <t>Standard Conc (mg/mL):</t>
  </si>
  <si>
    <t>Each ampoule of 2 ml contains Diclofenac sodium 75 mg, Lidocaine hydrochloride 20 mg</t>
  </si>
  <si>
    <t>2016-08-10 08:10:52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</si>
  <si>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</si>
  <si>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</si>
  <si>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</si>
  <si>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</si>
  <si>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</si>
  <si>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</si>
  <si>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</si>
  <si>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</si>
  <si>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</si>
  <si>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</si>
  <si>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</si>
  <si>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</si>
  <si>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</si>
  <si>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</si>
  <si>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</si>
  <si>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</si>
  <si>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</si>
  <si>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</si>
  <si>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</si>
  <si>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</si>
  <si>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</si>
  <si>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</si>
  <si>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</si>
  <si>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</si>
  <si>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</si>
  <si>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</si>
  <si>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</si>
  <si>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</si>
  <si>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</si>
  <si>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</si>
  <si>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</si>
  <si>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</si>
  <si>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</si>
  <si>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</si>
  <si>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</si>
  <si>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</si>
  <si>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</si>
  <si>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</si>
  <si>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</si>
  <si>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</si>
  <si>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</si>
  <si>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</si>
  <si>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</si>
  <si>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</si>
  <si>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</si>
  <si>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</si>
  <si>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</si>
  <si>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</si>
  <si>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</si>
  <si>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</si>
  <si>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</si>
  <si>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</si>
  <si>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</si>
  <si>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</si>
  <si>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</si>
  <si>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</si>
  <si>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</si>
  <si>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</si>
  <si>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</si>
  <si>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</si>
  <si>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</si>
  <si>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</si>
  <si>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</si>
  <si>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</si>
  <si>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</si>
  <si>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</si>
  <si>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</si>
  <si>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</si>
  <si>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</si>
  <si>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</si>
  <si>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</si>
  <si>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</si>
  <si>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</si>
  <si>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</si>
  <si>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</si>
  <si>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</si>
  <si>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</si>
  <si>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</si>
  <si>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</si>
  <si>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</si>
  <si>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</si>
  <si>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</si>
  <si>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</si>
  <si>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</si>
  <si>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</si>
  <si>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</si>
  <si>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</si>
  <si>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Diclofenac Sodium</t>
  </si>
  <si>
    <t>Lidocaine hcl</t>
  </si>
  <si>
    <t>Diclofenac sodium</t>
  </si>
  <si>
    <t>D6 2</t>
  </si>
  <si>
    <t>lidocaine</t>
  </si>
  <si>
    <t>L5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</si>
</sst>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7" workbookViewId="0">
      <selection activeCell="C22" sqref="C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4" t="s">
        <v>0</v>
      </c>
      <c r="B15" s="274"/>
      <c r="C15" s="274"/>
      <c r="D15" s="274"/>
      <c r="E15" s="27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100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99.37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19.79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0.19789999999999999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57611707</v>
      </c>
      <c r="C24" s="18">
        <v>3249.2</v>
      </c>
      <c r="D24" s="19">
        <v>1</v>
      </c>
      <c r="E24" s="20">
        <v>12.5</v>
      </c>
    </row>
    <row r="25" spans="1:6" ht="16.5" customHeight="1" x14ac:dyDescent="0.3">
      <c r="A25" s="17">
        <v>2</v>
      </c>
      <c r="B25" s="18">
        <v>57358820</v>
      </c>
      <c r="C25" s="18">
        <v>3240.2</v>
      </c>
      <c r="D25" s="19">
        <v>1</v>
      </c>
      <c r="E25" s="19">
        <v>12.5</v>
      </c>
    </row>
    <row r="26" spans="1:6" ht="16.5" customHeight="1" x14ac:dyDescent="0.3">
      <c r="A26" s="17">
        <v>3</v>
      </c>
      <c r="B26" s="18">
        <v>57583633</v>
      </c>
      <c r="C26" s="18">
        <v>3214.7</v>
      </c>
      <c r="D26" s="19">
        <v>1</v>
      </c>
      <c r="E26" s="19">
        <v>12.5</v>
      </c>
    </row>
    <row r="27" spans="1:6" ht="16.5" customHeight="1" x14ac:dyDescent="0.3">
      <c r="A27" s="17">
        <v>4</v>
      </c>
      <c r="B27" s="18">
        <v>57217253</v>
      </c>
      <c r="C27" s="18">
        <v>3164.9</v>
      </c>
      <c r="D27" s="19">
        <v>1</v>
      </c>
      <c r="E27" s="19">
        <v>12.5</v>
      </c>
    </row>
    <row r="28" spans="1:6" ht="16.5" customHeight="1" x14ac:dyDescent="0.3">
      <c r="A28" s="17">
        <v>5</v>
      </c>
      <c r="B28" s="18">
        <v>57224020</v>
      </c>
      <c r="C28" s="18">
        <v>3145.8</v>
      </c>
      <c r="D28" s="19">
        <v>1</v>
      </c>
      <c r="E28" s="19">
        <v>12.5</v>
      </c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>
        <f>AVERAGE(B24:B29)</f>
        <v>57399086.600000001</v>
      </c>
      <c r="C30" s="25">
        <f>AVERAGE(C24:C29)</f>
        <v>3202.96</v>
      </c>
      <c r="D30" s="26">
        <f>AVERAGE(D24:D29)</f>
        <v>1</v>
      </c>
      <c r="E30" s="26">
        <f>AVERAGE(E24:E29)</f>
        <v>12.5</v>
      </c>
    </row>
    <row r="31" spans="1:6" ht="16.5" customHeight="1" x14ac:dyDescent="0.3">
      <c r="A31" s="27" t="s">
        <v>19</v>
      </c>
      <c r="B31" s="28">
        <f>(STDEV(B24:B29)/B30)</f>
        <v>3.3124256246707443E-3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101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7.51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</f>
        <v>7.51E-2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16165702</v>
      </c>
      <c r="C45" s="18">
        <v>4273</v>
      </c>
      <c r="D45" s="19">
        <v>1.3</v>
      </c>
      <c r="E45" s="20">
        <v>4.5</v>
      </c>
    </row>
    <row r="46" spans="1:6" ht="16.5" customHeight="1" x14ac:dyDescent="0.3">
      <c r="A46" s="17">
        <v>2</v>
      </c>
      <c r="B46" s="18">
        <v>15802764</v>
      </c>
      <c r="C46" s="18">
        <v>4165.5</v>
      </c>
      <c r="D46" s="19">
        <v>1.3</v>
      </c>
      <c r="E46" s="19">
        <v>4.5</v>
      </c>
    </row>
    <row r="47" spans="1:6" ht="16.5" customHeight="1" x14ac:dyDescent="0.3">
      <c r="A47" s="17">
        <v>3</v>
      </c>
      <c r="B47" s="18">
        <v>15540608</v>
      </c>
      <c r="C47" s="18">
        <v>4042.7</v>
      </c>
      <c r="D47" s="19">
        <v>1.4</v>
      </c>
      <c r="E47" s="19">
        <v>4.5</v>
      </c>
    </row>
    <row r="48" spans="1:6" ht="16.5" customHeight="1" x14ac:dyDescent="0.3">
      <c r="A48" s="17">
        <v>4</v>
      </c>
      <c r="B48" s="18">
        <v>15616565</v>
      </c>
      <c r="C48" s="18">
        <v>4007.1</v>
      </c>
      <c r="D48" s="19">
        <v>1.4</v>
      </c>
      <c r="E48" s="19">
        <v>4.4000000000000004</v>
      </c>
    </row>
    <row r="49" spans="1:7" ht="16.5" customHeight="1" x14ac:dyDescent="0.3">
      <c r="A49" s="17">
        <v>5</v>
      </c>
      <c r="B49" s="18">
        <v>15716199</v>
      </c>
      <c r="C49" s="18">
        <v>4012.4</v>
      </c>
      <c r="D49" s="19">
        <v>1.4</v>
      </c>
      <c r="E49" s="19">
        <v>4.4000000000000004</v>
      </c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>
        <f>AVERAGE(B45:B50)</f>
        <v>15768367.6</v>
      </c>
      <c r="C51" s="25">
        <f>AVERAGE(C45:C50)</f>
        <v>4100.1400000000003</v>
      </c>
      <c r="D51" s="26">
        <f>AVERAGE(D45:D50)</f>
        <v>1.36</v>
      </c>
      <c r="E51" s="26">
        <f>AVERAGE(E45:E50)</f>
        <v>4.4599999999999991</v>
      </c>
    </row>
    <row r="52" spans="1:7" ht="16.5" customHeight="1" x14ac:dyDescent="0.3">
      <c r="A52" s="27" t="s">
        <v>19</v>
      </c>
      <c r="B52" s="28">
        <f>(STDEV(B45:B50)/B51)</f>
        <v>1.5426959783035515E-2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5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5" t="s">
        <v>25</v>
      </c>
      <c r="C59" s="275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49" zoomScale="60" zoomScaleNormal="55" workbookViewId="0">
      <selection activeCell="E50" sqref="E50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292" t="s">
        <v>30</v>
      </c>
      <c r="B1" s="292"/>
      <c r="C1" s="292"/>
      <c r="D1" s="292"/>
      <c r="E1" s="292"/>
      <c r="F1" s="292"/>
      <c r="G1" s="292"/>
      <c r="H1" s="292"/>
    </row>
    <row r="2" spans="1:8" x14ac:dyDescent="0.2">
      <c r="A2" s="292"/>
      <c r="B2" s="292"/>
      <c r="C2" s="292"/>
      <c r="D2" s="292"/>
      <c r="E2" s="292"/>
      <c r="F2" s="292"/>
      <c r="G2" s="292"/>
      <c r="H2" s="292"/>
    </row>
    <row r="3" spans="1:8" x14ac:dyDescent="0.2">
      <c r="A3" s="292"/>
      <c r="B3" s="292"/>
      <c r="C3" s="292"/>
      <c r="D3" s="292"/>
      <c r="E3" s="292"/>
      <c r="F3" s="292"/>
      <c r="G3" s="292"/>
      <c r="H3" s="292"/>
    </row>
    <row r="4" spans="1:8" x14ac:dyDescent="0.2">
      <c r="A4" s="292"/>
      <c r="B4" s="292"/>
      <c r="C4" s="292"/>
      <c r="D4" s="292"/>
      <c r="E4" s="292"/>
      <c r="F4" s="292"/>
      <c r="G4" s="292"/>
      <c r="H4" s="292"/>
    </row>
    <row r="5" spans="1:8" x14ac:dyDescent="0.2">
      <c r="A5" s="292"/>
      <c r="B5" s="292"/>
      <c r="C5" s="292"/>
      <c r="D5" s="292"/>
      <c r="E5" s="292"/>
      <c r="F5" s="292"/>
      <c r="G5" s="292"/>
      <c r="H5" s="292"/>
    </row>
    <row r="6" spans="1:8" x14ac:dyDescent="0.2">
      <c r="A6" s="292"/>
      <c r="B6" s="292"/>
      <c r="C6" s="292"/>
      <c r="D6" s="292"/>
      <c r="E6" s="292"/>
      <c r="F6" s="292"/>
      <c r="G6" s="292"/>
      <c r="H6" s="292"/>
    </row>
    <row r="7" spans="1:8" x14ac:dyDescent="0.2">
      <c r="A7" s="292"/>
      <c r="B7" s="292"/>
      <c r="C7" s="292"/>
      <c r="D7" s="292"/>
      <c r="E7" s="292"/>
      <c r="F7" s="292"/>
      <c r="G7" s="292"/>
      <c r="H7" s="292"/>
    </row>
    <row r="8" spans="1:8" x14ac:dyDescent="0.2">
      <c r="A8" s="293" t="s">
        <v>31</v>
      </c>
      <c r="B8" s="293"/>
      <c r="C8" s="293"/>
      <c r="D8" s="293"/>
      <c r="E8" s="293"/>
      <c r="F8" s="293"/>
      <c r="G8" s="293"/>
      <c r="H8" s="293"/>
    </row>
    <row r="9" spans="1:8" x14ac:dyDescent="0.2">
      <c r="A9" s="293"/>
      <c r="B9" s="293"/>
      <c r="C9" s="293"/>
      <c r="D9" s="293"/>
      <c r="E9" s="293"/>
      <c r="F9" s="293"/>
      <c r="G9" s="293"/>
      <c r="H9" s="293"/>
    </row>
    <row r="10" spans="1:8" x14ac:dyDescent="0.2">
      <c r="A10" s="293"/>
      <c r="B10" s="293"/>
      <c r="C10" s="293"/>
      <c r="D10" s="293"/>
      <c r="E10" s="293"/>
      <c r="F10" s="293"/>
      <c r="G10" s="293"/>
      <c r="H10" s="293"/>
    </row>
    <row r="11" spans="1:8" x14ac:dyDescent="0.2">
      <c r="A11" s="293"/>
      <c r="B11" s="293"/>
      <c r="C11" s="293"/>
      <c r="D11" s="293"/>
      <c r="E11" s="293"/>
      <c r="F11" s="293"/>
      <c r="G11" s="293"/>
      <c r="H11" s="293"/>
    </row>
    <row r="12" spans="1:8" x14ac:dyDescent="0.2">
      <c r="A12" s="293"/>
      <c r="B12" s="293"/>
      <c r="C12" s="293"/>
      <c r="D12" s="293"/>
      <c r="E12" s="293"/>
      <c r="F12" s="293"/>
      <c r="G12" s="293"/>
      <c r="H12" s="293"/>
    </row>
    <row r="13" spans="1:8" x14ac:dyDescent="0.2">
      <c r="A13" s="293"/>
      <c r="B13" s="293"/>
      <c r="C13" s="293"/>
      <c r="D13" s="293"/>
      <c r="E13" s="293"/>
      <c r="F13" s="293"/>
      <c r="G13" s="293"/>
      <c r="H13" s="293"/>
    </row>
    <row r="14" spans="1:8" x14ac:dyDescent="0.2">
      <c r="A14" s="293"/>
      <c r="B14" s="293"/>
      <c r="C14" s="293"/>
      <c r="D14" s="293"/>
      <c r="E14" s="293"/>
      <c r="F14" s="293"/>
      <c r="G14" s="293"/>
      <c r="H14" s="293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296" t="s">
        <v>32</v>
      </c>
      <c r="B16" s="297"/>
      <c r="C16" s="297"/>
      <c r="D16" s="297"/>
      <c r="E16" s="297"/>
      <c r="F16" s="297"/>
      <c r="G16" s="297"/>
      <c r="H16" s="298"/>
    </row>
    <row r="17" spans="1:8" ht="18.75" customHeight="1" x14ac:dyDescent="0.3">
      <c r="A17" s="53" t="s">
        <v>33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34</v>
      </c>
      <c r="B18" s="299" t="s">
        <v>5</v>
      </c>
      <c r="C18" s="299"/>
      <c r="D18" s="299"/>
      <c r="E18" s="299"/>
      <c r="F18" s="52"/>
      <c r="G18" s="52"/>
      <c r="H18" s="52"/>
    </row>
    <row r="19" spans="1:8" ht="26.25" customHeight="1" x14ac:dyDescent="0.4">
      <c r="A19" s="54" t="s">
        <v>35</v>
      </c>
      <c r="B19" s="56" t="s">
        <v>7</v>
      </c>
      <c r="C19" s="162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36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37</v>
      </c>
      <c r="B21" s="300" t="s">
        <v>11</v>
      </c>
      <c r="C21" s="300"/>
      <c r="D21" s="300"/>
      <c r="E21" s="300"/>
      <c r="F21" s="300"/>
      <c r="G21" s="300"/>
      <c r="H21" s="300"/>
    </row>
    <row r="22" spans="1:8" ht="26.25" customHeight="1" x14ac:dyDescent="0.4">
      <c r="A22" s="54" t="s">
        <v>38</v>
      </c>
      <c r="B22" s="57" t="s">
        <v>12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39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299" t="s">
        <v>102</v>
      </c>
      <c r="C26" s="299"/>
      <c r="D26" s="52"/>
      <c r="E26" s="52"/>
      <c r="F26" s="52"/>
      <c r="G26" s="52"/>
      <c r="H26" s="52"/>
    </row>
    <row r="27" spans="1:8" ht="26.25" customHeight="1" x14ac:dyDescent="0.4">
      <c r="A27" s="62" t="s">
        <v>40</v>
      </c>
      <c r="B27" s="300" t="s">
        <v>103</v>
      </c>
      <c r="C27" s="300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99.37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41</v>
      </c>
      <c r="B29" s="64">
        <v>0</v>
      </c>
      <c r="C29" s="301" t="s">
        <v>42</v>
      </c>
      <c r="D29" s="302"/>
      <c r="E29" s="302"/>
      <c r="F29" s="302"/>
      <c r="G29" s="303"/>
      <c r="H29" s="65"/>
    </row>
    <row r="30" spans="1:8" ht="19.5" customHeight="1" x14ac:dyDescent="0.3">
      <c r="A30" s="62" t="s">
        <v>43</v>
      </c>
      <c r="B30" s="66">
        <f>B28-B29</f>
        <v>99.37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44</v>
      </c>
      <c r="B31" s="68">
        <v>1</v>
      </c>
      <c r="C31" s="301" t="s">
        <v>45</v>
      </c>
      <c r="D31" s="302"/>
      <c r="E31" s="302"/>
      <c r="F31" s="302"/>
      <c r="G31" s="303"/>
      <c r="H31" s="69"/>
    </row>
    <row r="32" spans="1:8" ht="27" customHeight="1" x14ac:dyDescent="0.4">
      <c r="A32" s="62" t="s">
        <v>46</v>
      </c>
      <c r="B32" s="68">
        <v>1</v>
      </c>
      <c r="C32" s="301" t="s">
        <v>47</v>
      </c>
      <c r="D32" s="302"/>
      <c r="E32" s="302"/>
      <c r="F32" s="302"/>
      <c r="G32" s="303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48</v>
      </c>
      <c r="B34" s="72">
        <f>B31/B32</f>
        <v>1</v>
      </c>
      <c r="C34" s="52" t="s">
        <v>49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50</v>
      </c>
      <c r="B36" s="75">
        <v>100</v>
      </c>
      <c r="C36" s="52"/>
      <c r="D36" s="304" t="s">
        <v>51</v>
      </c>
      <c r="E36" s="305"/>
      <c r="F36" s="306" t="s">
        <v>52</v>
      </c>
      <c r="G36" s="305"/>
      <c r="H36" s="65"/>
    </row>
    <row r="37" spans="1:8" ht="26.25" customHeight="1" x14ac:dyDescent="0.4">
      <c r="A37" s="76" t="s">
        <v>53</v>
      </c>
      <c r="B37" s="77">
        <v>1</v>
      </c>
      <c r="C37" s="78" t="s">
        <v>54</v>
      </c>
      <c r="D37" s="79" t="s">
        <v>55</v>
      </c>
      <c r="E37" s="80" t="s">
        <v>56</v>
      </c>
      <c r="F37" s="81" t="s">
        <v>55</v>
      </c>
      <c r="G37" s="80" t="s">
        <v>56</v>
      </c>
      <c r="H37" s="65"/>
    </row>
    <row r="38" spans="1:8" ht="26.25" customHeight="1" x14ac:dyDescent="0.4">
      <c r="A38" s="76" t="s">
        <v>57</v>
      </c>
      <c r="B38" s="77">
        <v>1</v>
      </c>
      <c r="C38" s="82">
        <v>1</v>
      </c>
      <c r="D38" s="83">
        <v>57612872</v>
      </c>
      <c r="E38" s="84">
        <f>IF(ISBLANK(D38),"-",$D$48/$D$45*D38)</f>
        <v>55077762.699346453</v>
      </c>
      <c r="F38" s="85">
        <v>57321400</v>
      </c>
      <c r="G38" s="84">
        <f>IF(ISBLANK(F38),"-",$D$48/$F$45*F38)</f>
        <v>56132220.983917102</v>
      </c>
      <c r="H38" s="65"/>
    </row>
    <row r="39" spans="1:8" ht="26.25" customHeight="1" x14ac:dyDescent="0.4">
      <c r="A39" s="76" t="s">
        <v>58</v>
      </c>
      <c r="B39" s="77">
        <v>1</v>
      </c>
      <c r="C39" s="86">
        <v>2</v>
      </c>
      <c r="D39" s="87">
        <v>58203678</v>
      </c>
      <c r="E39" s="88">
        <f>IF(ISBLANK(D39),"-",$D$48/$D$45*D39)</f>
        <v>55642571.769606836</v>
      </c>
      <c r="F39" s="89">
        <v>58133936</v>
      </c>
      <c r="G39" s="88">
        <f>IF(ISBLANK(F39),"-",$D$48/$F$45*F39)</f>
        <v>56927900.264419466</v>
      </c>
      <c r="H39" s="65"/>
    </row>
    <row r="40" spans="1:8" ht="26.25" customHeight="1" x14ac:dyDescent="0.4">
      <c r="A40" s="76" t="s">
        <v>59</v>
      </c>
      <c r="B40" s="77">
        <v>1</v>
      </c>
      <c r="C40" s="86">
        <v>3</v>
      </c>
      <c r="D40" s="87">
        <v>58235300</v>
      </c>
      <c r="E40" s="88">
        <f>IF(ISBLANK(D40),"-",$D$48/$D$45*D40)</f>
        <v>55672802.323155329</v>
      </c>
      <c r="F40" s="89">
        <v>57706229</v>
      </c>
      <c r="G40" s="88">
        <f>IF(ISBLANK(F40),"-",$D$48/$F$45*F40)</f>
        <v>56509066.393642262</v>
      </c>
      <c r="H40" s="52"/>
    </row>
    <row r="41" spans="1:8" ht="26.25" customHeight="1" x14ac:dyDescent="0.4">
      <c r="A41" s="76" t="s">
        <v>60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4">
      <c r="A42" s="76" t="s">
        <v>61</v>
      </c>
      <c r="B42" s="77">
        <v>1</v>
      </c>
      <c r="C42" s="94" t="s">
        <v>62</v>
      </c>
      <c r="D42" s="95">
        <f>AVERAGE(D38:D41)</f>
        <v>58017283.333333336</v>
      </c>
      <c r="E42" s="96">
        <f>AVERAGE(E38:E41)</f>
        <v>55464378.930702865</v>
      </c>
      <c r="F42" s="97">
        <f>AVERAGE(F38:F41)</f>
        <v>57720521.666666664</v>
      </c>
      <c r="G42" s="96">
        <f>AVERAGE(G38:G41)</f>
        <v>56523062.547326274</v>
      </c>
      <c r="H42" s="52"/>
    </row>
    <row r="43" spans="1:8" ht="26.25" customHeight="1" x14ac:dyDescent="0.4">
      <c r="A43" s="76" t="s">
        <v>63</v>
      </c>
      <c r="B43" s="89">
        <v>1</v>
      </c>
      <c r="C43" s="98" t="s">
        <v>64</v>
      </c>
      <c r="D43" s="99">
        <v>19.79</v>
      </c>
      <c r="E43" s="100"/>
      <c r="F43" s="99">
        <v>19.32</v>
      </c>
      <c r="G43" s="52"/>
      <c r="H43" s="52"/>
    </row>
    <row r="44" spans="1:8" ht="26.25" customHeight="1" x14ac:dyDescent="0.4">
      <c r="A44" s="76" t="s">
        <v>65</v>
      </c>
      <c r="B44" s="89">
        <v>1</v>
      </c>
      <c r="C44" s="101" t="s">
        <v>66</v>
      </c>
      <c r="D44" s="102">
        <f>D43*$B$34</f>
        <v>19.79</v>
      </c>
      <c r="E44" s="103"/>
      <c r="F44" s="102">
        <f>F43*$B$34</f>
        <v>19.32</v>
      </c>
      <c r="G44" s="52"/>
      <c r="H44" s="52"/>
    </row>
    <row r="45" spans="1:8" ht="19.5" customHeight="1" x14ac:dyDescent="0.3">
      <c r="A45" s="76" t="s">
        <v>67</v>
      </c>
      <c r="B45" s="103">
        <f>(B44/B43)*(B42/B41)*(B40/B39)*(B38/B37)*B36</f>
        <v>100</v>
      </c>
      <c r="C45" s="101" t="s">
        <v>68</v>
      </c>
      <c r="D45" s="104">
        <f>D44*$B$30/100</f>
        <v>19.665323000000001</v>
      </c>
      <c r="E45" s="105"/>
      <c r="F45" s="104">
        <f>F44*$B$30/100</f>
        <v>19.198284000000001</v>
      </c>
      <c r="G45" s="52"/>
      <c r="H45" s="52"/>
    </row>
    <row r="46" spans="1:8" ht="19.5" customHeight="1" x14ac:dyDescent="0.3">
      <c r="A46" s="276" t="s">
        <v>69</v>
      </c>
      <c r="B46" s="294"/>
      <c r="C46" s="101" t="s">
        <v>70</v>
      </c>
      <c r="D46" s="102">
        <f>D45/$B$45</f>
        <v>0.19665323000000001</v>
      </c>
      <c r="E46" s="105"/>
      <c r="F46" s="106">
        <f>F45/$B$45</f>
        <v>0.19198284000000002</v>
      </c>
      <c r="G46" s="52"/>
      <c r="H46" s="52"/>
    </row>
    <row r="47" spans="1:8" ht="27" customHeight="1" x14ac:dyDescent="0.4">
      <c r="A47" s="278"/>
      <c r="B47" s="295"/>
      <c r="C47" s="101" t="s">
        <v>71</v>
      </c>
      <c r="D47" s="107">
        <v>0.188</v>
      </c>
      <c r="E47" s="52"/>
      <c r="F47" s="108"/>
      <c r="G47" s="52"/>
      <c r="H47" s="52"/>
    </row>
    <row r="48" spans="1:8" ht="18.75" customHeight="1" x14ac:dyDescent="0.3">
      <c r="A48" s="52"/>
      <c r="B48" s="52"/>
      <c r="C48" s="101" t="s">
        <v>72</v>
      </c>
      <c r="D48" s="104">
        <f>D47*$B$45</f>
        <v>18.8</v>
      </c>
      <c r="E48" s="52"/>
      <c r="F48" s="108"/>
      <c r="G48" s="52"/>
      <c r="H48" s="52"/>
    </row>
    <row r="49" spans="1:8" ht="19.5" customHeight="1" x14ac:dyDescent="0.3">
      <c r="A49" s="52"/>
      <c r="B49" s="52"/>
      <c r="C49" s="109" t="s">
        <v>73</v>
      </c>
      <c r="D49" s="110">
        <f>D48/B34</f>
        <v>18.8</v>
      </c>
      <c r="E49" s="52"/>
      <c r="F49" s="111"/>
      <c r="G49" s="52"/>
      <c r="H49" s="52"/>
    </row>
    <row r="50" spans="1:8" ht="18.75" customHeight="1" x14ac:dyDescent="0.3">
      <c r="A50" s="52"/>
      <c r="B50" s="52"/>
      <c r="C50" s="112" t="s">
        <v>74</v>
      </c>
      <c r="D50" s="113">
        <f>AVERAGE(E38:E41,G38:G41)</f>
        <v>55993720.739014573</v>
      </c>
      <c r="E50" s="52"/>
      <c r="F50" s="111"/>
      <c r="G50" s="52"/>
      <c r="H50" s="52"/>
    </row>
    <row r="51" spans="1:8" ht="18.75" customHeight="1" x14ac:dyDescent="0.3">
      <c r="A51" s="52"/>
      <c r="B51" s="52"/>
      <c r="C51" s="101" t="s">
        <v>75</v>
      </c>
      <c r="D51" s="114">
        <f>STDEV(E38:E41,G38:G41)/D50</f>
        <v>1.1907452320042018E-2</v>
      </c>
      <c r="E51" s="52"/>
      <c r="F51" s="111"/>
      <c r="G51" s="52"/>
      <c r="H51" s="52"/>
    </row>
    <row r="52" spans="1:8" ht="19.5" customHeight="1" x14ac:dyDescent="0.3">
      <c r="A52" s="52"/>
      <c r="B52" s="52"/>
      <c r="C52" s="109" t="s">
        <v>20</v>
      </c>
      <c r="D52" s="115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6" t="s">
        <v>76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77</v>
      </c>
      <c r="B55" s="117" t="str">
        <f>B21</f>
        <v>Each ampoule of 2 ml contains Diclofenac sodium 75 mg, Lidocaine hydrochloride 20 mg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78</v>
      </c>
      <c r="B56" s="118">
        <v>1</v>
      </c>
      <c r="C56" s="119" t="s">
        <v>79</v>
      </c>
      <c r="D56" s="120">
        <v>37.5</v>
      </c>
      <c r="E56" s="52" t="str">
        <f>B20</f>
        <v>Diclofenac Sodium, Lidocaine hydrochloride</v>
      </c>
      <c r="F56" s="52"/>
      <c r="G56" s="52"/>
      <c r="H56" s="119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9"/>
    </row>
    <row r="58" spans="1:8" ht="27" customHeight="1" x14ac:dyDescent="0.4">
      <c r="A58" s="74" t="s">
        <v>80</v>
      </c>
      <c r="B58" s="75">
        <v>200</v>
      </c>
      <c r="C58" s="52"/>
      <c r="D58" s="121" t="s">
        <v>81</v>
      </c>
      <c r="E58" s="122" t="s">
        <v>54</v>
      </c>
      <c r="F58" s="122" t="s">
        <v>55</v>
      </c>
      <c r="G58" s="122" t="s">
        <v>82</v>
      </c>
      <c r="H58" s="78" t="s">
        <v>83</v>
      </c>
    </row>
    <row r="59" spans="1:8" ht="26.25" customHeight="1" x14ac:dyDescent="0.4">
      <c r="A59" s="76" t="s">
        <v>84</v>
      </c>
      <c r="B59" s="77">
        <v>1</v>
      </c>
      <c r="C59" s="282" t="s">
        <v>85</v>
      </c>
      <c r="D59" s="285">
        <v>1</v>
      </c>
      <c r="E59" s="123">
        <v>1</v>
      </c>
      <c r="F59" s="124">
        <v>57214963</v>
      </c>
      <c r="G59" s="125">
        <f t="shared" ref="G59:G70" si="0">IF(ISBLANK(F59),"-",(F59/$D$50*$D$47*$B$67)*($B$56/$D$59))</f>
        <v>38.420068900709033</v>
      </c>
      <c r="H59" s="126">
        <f t="shared" ref="H59:H70" si="1">IF(ISBLANK(F59),"-",G59/$D$56)</f>
        <v>1.0245351706855743</v>
      </c>
    </row>
    <row r="60" spans="1:8" ht="26.25" customHeight="1" x14ac:dyDescent="0.4">
      <c r="A60" s="76" t="s">
        <v>86</v>
      </c>
      <c r="B60" s="77">
        <v>1</v>
      </c>
      <c r="C60" s="283"/>
      <c r="D60" s="286"/>
      <c r="E60" s="127">
        <v>2</v>
      </c>
      <c r="F60" s="87">
        <v>56930479</v>
      </c>
      <c r="G60" s="128">
        <f t="shared" si="0"/>
        <v>38.22903679462955</v>
      </c>
      <c r="H60" s="129">
        <f t="shared" si="1"/>
        <v>1.0194409811901213</v>
      </c>
    </row>
    <row r="61" spans="1:8" ht="26.25" customHeight="1" x14ac:dyDescent="0.4">
      <c r="A61" s="76" t="s">
        <v>87</v>
      </c>
      <c r="B61" s="77">
        <v>1</v>
      </c>
      <c r="C61" s="283"/>
      <c r="D61" s="286"/>
      <c r="E61" s="127">
        <v>3</v>
      </c>
      <c r="F61" s="87">
        <v>56980985</v>
      </c>
      <c r="G61" s="128">
        <f t="shared" si="0"/>
        <v>38.262951768932673</v>
      </c>
      <c r="H61" s="129">
        <f t="shared" si="1"/>
        <v>1.0203453805048712</v>
      </c>
    </row>
    <row r="62" spans="1:8" ht="27" customHeight="1" x14ac:dyDescent="0.4">
      <c r="A62" s="76" t="s">
        <v>88</v>
      </c>
      <c r="B62" s="77">
        <v>1</v>
      </c>
      <c r="C62" s="284"/>
      <c r="D62" s="287"/>
      <c r="E62" s="130">
        <v>4</v>
      </c>
      <c r="F62" s="131"/>
      <c r="G62" s="128" t="str">
        <f t="shared" si="0"/>
        <v>-</v>
      </c>
      <c r="H62" s="129" t="str">
        <f t="shared" si="1"/>
        <v>-</v>
      </c>
    </row>
    <row r="63" spans="1:8" ht="26.25" customHeight="1" x14ac:dyDescent="0.4">
      <c r="A63" s="76" t="s">
        <v>89</v>
      </c>
      <c r="B63" s="77">
        <v>1</v>
      </c>
      <c r="C63" s="282" t="s">
        <v>90</v>
      </c>
      <c r="D63" s="288">
        <v>1</v>
      </c>
      <c r="E63" s="123">
        <v>1</v>
      </c>
      <c r="F63" s="124">
        <v>58123020</v>
      </c>
      <c r="G63" s="125">
        <f t="shared" si="0"/>
        <v>39.029832687601122</v>
      </c>
      <c r="H63" s="126">
        <f t="shared" si="1"/>
        <v>1.0407955383360299</v>
      </c>
    </row>
    <row r="64" spans="1:8" ht="26.25" customHeight="1" x14ac:dyDescent="0.4">
      <c r="A64" s="76" t="s">
        <v>91</v>
      </c>
      <c r="B64" s="77">
        <v>1</v>
      </c>
      <c r="C64" s="283"/>
      <c r="D64" s="289"/>
      <c r="E64" s="127">
        <v>2</v>
      </c>
      <c r="F64" s="87">
        <v>57650392</v>
      </c>
      <c r="G64" s="128">
        <f t="shared" si="0"/>
        <v>38.712461157982126</v>
      </c>
      <c r="H64" s="129">
        <f t="shared" si="1"/>
        <v>1.0323322975461899</v>
      </c>
    </row>
    <row r="65" spans="1:8" ht="26.25" customHeight="1" x14ac:dyDescent="0.4">
      <c r="A65" s="76" t="s">
        <v>92</v>
      </c>
      <c r="B65" s="77">
        <v>1</v>
      </c>
      <c r="C65" s="283"/>
      <c r="D65" s="289"/>
      <c r="E65" s="127">
        <v>3</v>
      </c>
      <c r="F65" s="87">
        <v>57459754</v>
      </c>
      <c r="G65" s="128">
        <f t="shared" si="0"/>
        <v>38.584447003798481</v>
      </c>
      <c r="H65" s="129">
        <f t="shared" si="1"/>
        <v>1.0289185867679596</v>
      </c>
    </row>
    <row r="66" spans="1:8" ht="27" customHeight="1" x14ac:dyDescent="0.4">
      <c r="A66" s="76" t="s">
        <v>93</v>
      </c>
      <c r="B66" s="77">
        <v>1</v>
      </c>
      <c r="C66" s="284"/>
      <c r="D66" s="290"/>
      <c r="E66" s="130">
        <v>4</v>
      </c>
      <c r="F66" s="131"/>
      <c r="G66" s="132" t="str">
        <f t="shared" si="0"/>
        <v>-</v>
      </c>
      <c r="H66" s="133" t="str">
        <f t="shared" si="1"/>
        <v>-</v>
      </c>
    </row>
    <row r="67" spans="1:8" ht="26.25" customHeight="1" x14ac:dyDescent="0.4">
      <c r="A67" s="76" t="s">
        <v>94</v>
      </c>
      <c r="B67" s="86">
        <f>(B66/B65)*(B64/B63)*(B62/B61)*(B60/B59)*B58</f>
        <v>200</v>
      </c>
      <c r="C67" s="282" t="s">
        <v>95</v>
      </c>
      <c r="D67" s="285">
        <v>1</v>
      </c>
      <c r="E67" s="123">
        <v>1</v>
      </c>
      <c r="F67" s="124">
        <v>57117313</v>
      </c>
      <c r="G67" s="128">
        <f t="shared" si="0"/>
        <v>38.354496548103398</v>
      </c>
      <c r="H67" s="129">
        <f t="shared" si="1"/>
        <v>1.0227865746160907</v>
      </c>
    </row>
    <row r="68" spans="1:8" ht="27" customHeight="1" x14ac:dyDescent="0.4">
      <c r="A68" s="134" t="s">
        <v>96</v>
      </c>
      <c r="B68" s="135">
        <f>(D47*B67)/D56*B56</f>
        <v>1.0026666666666666</v>
      </c>
      <c r="C68" s="283"/>
      <c r="D68" s="286"/>
      <c r="E68" s="127">
        <v>2</v>
      </c>
      <c r="F68" s="87">
        <v>57105182</v>
      </c>
      <c r="G68" s="128">
        <f t="shared" si="0"/>
        <v>38.346350534693677</v>
      </c>
      <c r="H68" s="129">
        <f t="shared" si="1"/>
        <v>1.0225693475918314</v>
      </c>
    </row>
    <row r="69" spans="1:8" ht="26.25" customHeight="1" x14ac:dyDescent="0.4">
      <c r="A69" s="276" t="s">
        <v>69</v>
      </c>
      <c r="B69" s="277"/>
      <c r="C69" s="283"/>
      <c r="D69" s="286"/>
      <c r="E69" s="127">
        <v>3</v>
      </c>
      <c r="F69" s="87">
        <v>57277608</v>
      </c>
      <c r="G69" s="128">
        <f t="shared" si="0"/>
        <v>38.462135260452804</v>
      </c>
      <c r="H69" s="129">
        <f t="shared" si="1"/>
        <v>1.0256569402787414</v>
      </c>
    </row>
    <row r="70" spans="1:8" ht="27" customHeight="1" x14ac:dyDescent="0.4">
      <c r="A70" s="278"/>
      <c r="B70" s="279"/>
      <c r="C70" s="291"/>
      <c r="D70" s="287"/>
      <c r="E70" s="130">
        <v>4</v>
      </c>
      <c r="F70" s="131"/>
      <c r="G70" s="132" t="str">
        <f t="shared" si="0"/>
        <v>-</v>
      </c>
      <c r="H70" s="133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7"/>
      <c r="G71" s="138" t="s">
        <v>62</v>
      </c>
      <c r="H71" s="139">
        <f>AVERAGE(H59:H70)</f>
        <v>1.0263756463908233</v>
      </c>
    </row>
    <row r="72" spans="1:8" ht="26.25" customHeight="1" x14ac:dyDescent="0.4">
      <c r="A72" s="52"/>
      <c r="B72" s="52"/>
      <c r="C72" s="136"/>
      <c r="D72" s="136"/>
      <c r="E72" s="136"/>
      <c r="F72" s="137"/>
      <c r="G72" s="140" t="s">
        <v>75</v>
      </c>
      <c r="H72" s="141">
        <f>STDEV(H59:H70)/H71</f>
        <v>6.5865315758273282E-3</v>
      </c>
    </row>
    <row r="73" spans="1:8" ht="27" customHeight="1" x14ac:dyDescent="0.4">
      <c r="A73" s="136"/>
      <c r="B73" s="136"/>
      <c r="C73" s="137"/>
      <c r="D73" s="137"/>
      <c r="E73" s="142"/>
      <c r="F73" s="137"/>
      <c r="G73" s="143" t="s">
        <v>20</v>
      </c>
      <c r="H73" s="144">
        <f>COUNT(H59:H70)</f>
        <v>9</v>
      </c>
    </row>
    <row r="74" spans="1:8" ht="18.75" customHeight="1" x14ac:dyDescent="0.3">
      <c r="A74" s="136"/>
      <c r="B74" s="136"/>
      <c r="C74" s="137"/>
      <c r="D74" s="137"/>
      <c r="E74" s="137"/>
      <c r="F74" s="142"/>
      <c r="G74" s="137"/>
      <c r="H74" s="137"/>
    </row>
    <row r="75" spans="1:8" ht="26.25" customHeight="1" x14ac:dyDescent="0.4">
      <c r="A75" s="145" t="s">
        <v>97</v>
      </c>
      <c r="B75" s="146" t="s">
        <v>98</v>
      </c>
      <c r="C75" s="280" t="str">
        <f>B20</f>
        <v>Diclofenac Sodium, Lidocaine hydrochloride</v>
      </c>
      <c r="D75" s="280"/>
      <c r="E75" s="147" t="s">
        <v>99</v>
      </c>
      <c r="F75" s="147"/>
      <c r="G75" s="148">
        <f>H71</f>
        <v>1.0263756463908233</v>
      </c>
      <c r="H75" s="137"/>
    </row>
    <row r="76" spans="1:8" ht="19.5" customHeight="1" x14ac:dyDescent="0.3">
      <c r="A76" s="149"/>
      <c r="B76" s="150"/>
      <c r="C76" s="150"/>
      <c r="D76" s="150"/>
      <c r="E76" s="150"/>
      <c r="F76" s="150"/>
      <c r="G76" s="150"/>
      <c r="H76" s="150"/>
    </row>
    <row r="77" spans="1:8" ht="18.75" customHeight="1" x14ac:dyDescent="0.3">
      <c r="A77" s="52"/>
      <c r="B77" s="281" t="s">
        <v>25</v>
      </c>
      <c r="C77" s="281"/>
      <c r="D77" s="119"/>
      <c r="E77" s="151" t="s">
        <v>26</v>
      </c>
      <c r="F77" s="152"/>
      <c r="G77" s="281" t="s">
        <v>27</v>
      </c>
      <c r="H77" s="281"/>
    </row>
    <row r="78" spans="1:8" ht="60" customHeight="1" x14ac:dyDescent="0.3">
      <c r="A78" s="153" t="s">
        <v>28</v>
      </c>
      <c r="B78" s="154"/>
      <c r="C78" s="154"/>
      <c r="D78" s="155"/>
      <c r="E78" s="156"/>
      <c r="F78" s="52"/>
      <c r="G78" s="157"/>
      <c r="H78" s="157"/>
    </row>
    <row r="79" spans="1:8" ht="60" customHeight="1" x14ac:dyDescent="0.3">
      <c r="A79" s="153" t="s">
        <v>29</v>
      </c>
      <c r="B79" s="158"/>
      <c r="C79" s="158"/>
      <c r="D79" s="159"/>
      <c r="E79" s="160"/>
      <c r="F79" s="152"/>
      <c r="G79" s="161"/>
      <c r="H79" s="161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3" priority="1" operator="greaterThan">
      <formula>0.02</formula>
    </cfRule>
  </conditionalFormatting>
  <conditionalFormatting sqref="H72">
    <cfRule type="cellIs" dxfId="2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40" zoomScale="60" zoomScaleNormal="55" workbookViewId="0">
      <selection activeCell="E52" sqref="E52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292" t="s">
        <v>30</v>
      </c>
      <c r="B1" s="292"/>
      <c r="C1" s="292"/>
      <c r="D1" s="292"/>
      <c r="E1" s="292"/>
      <c r="F1" s="292"/>
      <c r="G1" s="292"/>
      <c r="H1" s="292"/>
    </row>
    <row r="2" spans="1:8" x14ac:dyDescent="0.2">
      <c r="A2" s="292"/>
      <c r="B2" s="292"/>
      <c r="C2" s="292"/>
      <c r="D2" s="292"/>
      <c r="E2" s="292"/>
      <c r="F2" s="292"/>
      <c r="G2" s="292"/>
      <c r="H2" s="292"/>
    </row>
    <row r="3" spans="1:8" x14ac:dyDescent="0.2">
      <c r="A3" s="292"/>
      <c r="B3" s="292"/>
      <c r="C3" s="292"/>
      <c r="D3" s="292"/>
      <c r="E3" s="292"/>
      <c r="F3" s="292"/>
      <c r="G3" s="292"/>
      <c r="H3" s="292"/>
    </row>
    <row r="4" spans="1:8" x14ac:dyDescent="0.2">
      <c r="A4" s="292"/>
      <c r="B4" s="292"/>
      <c r="C4" s="292"/>
      <c r="D4" s="292"/>
      <c r="E4" s="292"/>
      <c r="F4" s="292"/>
      <c r="G4" s="292"/>
      <c r="H4" s="292"/>
    </row>
    <row r="5" spans="1:8" x14ac:dyDescent="0.2">
      <c r="A5" s="292"/>
      <c r="B5" s="292"/>
      <c r="C5" s="292"/>
      <c r="D5" s="292"/>
      <c r="E5" s="292"/>
      <c r="F5" s="292"/>
      <c r="G5" s="292"/>
      <c r="H5" s="292"/>
    </row>
    <row r="6" spans="1:8" x14ac:dyDescent="0.2">
      <c r="A6" s="292"/>
      <c r="B6" s="292"/>
      <c r="C6" s="292"/>
      <c r="D6" s="292"/>
      <c r="E6" s="292"/>
      <c r="F6" s="292"/>
      <c r="G6" s="292"/>
      <c r="H6" s="292"/>
    </row>
    <row r="7" spans="1:8" x14ac:dyDescent="0.2">
      <c r="A7" s="292"/>
      <c r="B7" s="292"/>
      <c r="C7" s="292"/>
      <c r="D7" s="292"/>
      <c r="E7" s="292"/>
      <c r="F7" s="292"/>
      <c r="G7" s="292"/>
      <c r="H7" s="292"/>
    </row>
    <row r="8" spans="1:8" x14ac:dyDescent="0.2">
      <c r="A8" s="293" t="s">
        <v>31</v>
      </c>
      <c r="B8" s="293"/>
      <c r="C8" s="293"/>
      <c r="D8" s="293"/>
      <c r="E8" s="293"/>
      <c r="F8" s="293"/>
      <c r="G8" s="293"/>
      <c r="H8" s="293"/>
    </row>
    <row r="9" spans="1:8" x14ac:dyDescent="0.2">
      <c r="A9" s="293"/>
      <c r="B9" s="293"/>
      <c r="C9" s="293"/>
      <c r="D9" s="293"/>
      <c r="E9" s="293"/>
      <c r="F9" s="293"/>
      <c r="G9" s="293"/>
      <c r="H9" s="293"/>
    </row>
    <row r="10" spans="1:8" x14ac:dyDescent="0.2">
      <c r="A10" s="293"/>
      <c r="B10" s="293"/>
      <c r="C10" s="293"/>
      <c r="D10" s="293"/>
      <c r="E10" s="293"/>
      <c r="F10" s="293"/>
      <c r="G10" s="293"/>
      <c r="H10" s="293"/>
    </row>
    <row r="11" spans="1:8" x14ac:dyDescent="0.2">
      <c r="A11" s="293"/>
      <c r="B11" s="293"/>
      <c r="C11" s="293"/>
      <c r="D11" s="293"/>
      <c r="E11" s="293"/>
      <c r="F11" s="293"/>
      <c r="G11" s="293"/>
      <c r="H11" s="293"/>
    </row>
    <row r="12" spans="1:8" x14ac:dyDescent="0.2">
      <c r="A12" s="293"/>
      <c r="B12" s="293"/>
      <c r="C12" s="293"/>
      <c r="D12" s="293"/>
      <c r="E12" s="293"/>
      <c r="F12" s="293"/>
      <c r="G12" s="293"/>
      <c r="H12" s="293"/>
    </row>
    <row r="13" spans="1:8" x14ac:dyDescent="0.2">
      <c r="A13" s="293"/>
      <c r="B13" s="293"/>
      <c r="C13" s="293"/>
      <c r="D13" s="293"/>
      <c r="E13" s="293"/>
      <c r="F13" s="293"/>
      <c r="G13" s="293"/>
      <c r="H13" s="293"/>
    </row>
    <row r="14" spans="1:8" x14ac:dyDescent="0.2">
      <c r="A14" s="293"/>
      <c r="B14" s="293"/>
      <c r="C14" s="293"/>
      <c r="D14" s="293"/>
      <c r="E14" s="293"/>
      <c r="F14" s="293"/>
      <c r="G14" s="293"/>
      <c r="H14" s="293"/>
    </row>
    <row r="15" spans="1:8" ht="19.5" customHeight="1" x14ac:dyDescent="0.3">
      <c r="A15" s="163"/>
      <c r="B15" s="163"/>
      <c r="C15" s="163"/>
      <c r="D15" s="163"/>
      <c r="E15" s="163"/>
      <c r="F15" s="163"/>
      <c r="G15" s="163"/>
      <c r="H15" s="163"/>
    </row>
    <row r="16" spans="1:8" ht="19.5" customHeight="1" x14ac:dyDescent="0.3">
      <c r="A16" s="296" t="s">
        <v>32</v>
      </c>
      <c r="B16" s="297"/>
      <c r="C16" s="297"/>
      <c r="D16" s="297"/>
      <c r="E16" s="297"/>
      <c r="F16" s="297"/>
      <c r="G16" s="297"/>
      <c r="H16" s="298"/>
    </row>
    <row r="17" spans="1:8" ht="18.75" customHeight="1" x14ac:dyDescent="0.3">
      <c r="A17" s="164" t="s">
        <v>33</v>
      </c>
      <c r="B17" s="164"/>
      <c r="C17" s="163"/>
      <c r="D17" s="163"/>
      <c r="E17" s="163"/>
      <c r="F17" s="163"/>
      <c r="G17" s="163"/>
      <c r="H17" s="163"/>
    </row>
    <row r="18" spans="1:8" ht="26.25" customHeight="1" x14ac:dyDescent="0.4">
      <c r="A18" s="165" t="s">
        <v>34</v>
      </c>
      <c r="B18" s="299" t="s">
        <v>5</v>
      </c>
      <c r="C18" s="299"/>
      <c r="D18" s="299"/>
      <c r="E18" s="299"/>
      <c r="F18" s="163"/>
      <c r="G18" s="163"/>
      <c r="H18" s="163"/>
    </row>
    <row r="19" spans="1:8" ht="26.25" customHeight="1" x14ac:dyDescent="0.4">
      <c r="A19" s="165" t="s">
        <v>35</v>
      </c>
      <c r="B19" s="167" t="s">
        <v>7</v>
      </c>
      <c r="C19" s="273">
        <v>6</v>
      </c>
      <c r="D19" s="166"/>
      <c r="E19" s="166"/>
      <c r="F19" s="163"/>
      <c r="G19" s="163"/>
      <c r="H19" s="163"/>
    </row>
    <row r="20" spans="1:8" ht="26.25" customHeight="1" x14ac:dyDescent="0.4">
      <c r="A20" s="165" t="s">
        <v>36</v>
      </c>
      <c r="B20" s="167" t="s">
        <v>9</v>
      </c>
      <c r="C20" s="166"/>
      <c r="D20" s="166"/>
      <c r="E20" s="166"/>
      <c r="F20" s="163"/>
      <c r="G20" s="163"/>
      <c r="H20" s="163"/>
    </row>
    <row r="21" spans="1:8" ht="26.25" customHeight="1" x14ac:dyDescent="0.4">
      <c r="A21" s="165" t="s">
        <v>37</v>
      </c>
      <c r="B21" s="300" t="s">
        <v>11</v>
      </c>
      <c r="C21" s="300"/>
      <c r="D21" s="300"/>
      <c r="E21" s="300"/>
      <c r="F21" s="300"/>
      <c r="G21" s="300"/>
      <c r="H21" s="300"/>
    </row>
    <row r="22" spans="1:8" ht="26.25" customHeight="1" x14ac:dyDescent="0.4">
      <c r="A22" s="165" t="s">
        <v>38</v>
      </c>
      <c r="B22" s="168" t="s">
        <v>12</v>
      </c>
      <c r="C22" s="166"/>
      <c r="D22" s="166"/>
      <c r="E22" s="166"/>
      <c r="F22" s="163"/>
      <c r="G22" s="163"/>
      <c r="H22" s="163"/>
    </row>
    <row r="23" spans="1:8" ht="26.25" customHeight="1" x14ac:dyDescent="0.4">
      <c r="A23" s="165" t="s">
        <v>39</v>
      </c>
      <c r="B23" s="169"/>
      <c r="C23" s="166"/>
      <c r="D23" s="166"/>
      <c r="E23" s="166"/>
      <c r="F23" s="163"/>
      <c r="G23" s="163"/>
      <c r="H23" s="163"/>
    </row>
    <row r="24" spans="1:8" ht="18.75" customHeight="1" x14ac:dyDescent="0.3">
      <c r="A24" s="165"/>
      <c r="B24" s="170"/>
      <c r="C24" s="163"/>
      <c r="D24" s="163"/>
      <c r="E24" s="163"/>
      <c r="F24" s="163"/>
      <c r="G24" s="163"/>
      <c r="H24" s="163"/>
    </row>
    <row r="25" spans="1:8" ht="18.75" customHeight="1" x14ac:dyDescent="0.3">
      <c r="A25" s="171" t="s">
        <v>1</v>
      </c>
      <c r="B25" s="170"/>
      <c r="C25" s="163"/>
      <c r="D25" s="163"/>
      <c r="E25" s="163"/>
      <c r="F25" s="163"/>
      <c r="G25" s="163"/>
      <c r="H25" s="163"/>
    </row>
    <row r="26" spans="1:8" ht="26.25" customHeight="1" x14ac:dyDescent="0.4">
      <c r="A26" s="172" t="s">
        <v>4</v>
      </c>
      <c r="B26" s="299" t="s">
        <v>104</v>
      </c>
      <c r="C26" s="299"/>
      <c r="D26" s="163"/>
      <c r="E26" s="163"/>
      <c r="F26" s="163"/>
      <c r="G26" s="163"/>
      <c r="H26" s="163"/>
    </row>
    <row r="27" spans="1:8" ht="26.25" customHeight="1" x14ac:dyDescent="0.4">
      <c r="A27" s="173" t="s">
        <v>40</v>
      </c>
      <c r="B27" s="300" t="s">
        <v>105</v>
      </c>
      <c r="C27" s="300"/>
      <c r="D27" s="163"/>
      <c r="E27" s="163"/>
      <c r="F27" s="163"/>
      <c r="G27" s="163"/>
      <c r="H27" s="163"/>
    </row>
    <row r="28" spans="1:8" ht="27" customHeight="1" x14ac:dyDescent="0.4">
      <c r="A28" s="173" t="s">
        <v>6</v>
      </c>
      <c r="B28" s="174">
        <v>99.7</v>
      </c>
      <c r="C28" s="163"/>
      <c r="D28" s="163"/>
      <c r="E28" s="163"/>
      <c r="F28" s="163"/>
      <c r="G28" s="163"/>
      <c r="H28" s="163"/>
    </row>
    <row r="29" spans="1:8" ht="27" customHeight="1" x14ac:dyDescent="0.4">
      <c r="A29" s="173" t="s">
        <v>41</v>
      </c>
      <c r="B29" s="175">
        <v>0</v>
      </c>
      <c r="C29" s="301" t="s">
        <v>42</v>
      </c>
      <c r="D29" s="302"/>
      <c r="E29" s="302"/>
      <c r="F29" s="302"/>
      <c r="G29" s="303"/>
      <c r="H29" s="176"/>
    </row>
    <row r="30" spans="1:8" ht="19.5" customHeight="1" x14ac:dyDescent="0.3">
      <c r="A30" s="173" t="s">
        <v>43</v>
      </c>
      <c r="B30" s="177">
        <f>B28-B29</f>
        <v>99.7</v>
      </c>
      <c r="C30" s="178"/>
      <c r="D30" s="178"/>
      <c r="E30" s="178"/>
      <c r="F30" s="178"/>
      <c r="G30" s="178"/>
      <c r="H30" s="176"/>
    </row>
    <row r="31" spans="1:8" ht="27" customHeight="1" x14ac:dyDescent="0.4">
      <c r="A31" s="173" t="s">
        <v>44</v>
      </c>
      <c r="B31" s="179">
        <v>234.34</v>
      </c>
      <c r="C31" s="301" t="s">
        <v>45</v>
      </c>
      <c r="D31" s="302"/>
      <c r="E31" s="302"/>
      <c r="F31" s="302"/>
      <c r="G31" s="303"/>
      <c r="H31" s="180"/>
    </row>
    <row r="32" spans="1:8" ht="27" customHeight="1" x14ac:dyDescent="0.4">
      <c r="A32" s="173" t="s">
        <v>46</v>
      </c>
      <c r="B32" s="179">
        <v>270.79822000000001</v>
      </c>
      <c r="C32" s="301" t="s">
        <v>47</v>
      </c>
      <c r="D32" s="302"/>
      <c r="E32" s="302"/>
      <c r="F32" s="302"/>
      <c r="G32" s="303"/>
      <c r="H32" s="180"/>
    </row>
    <row r="33" spans="1:8" ht="18.75" customHeight="1" x14ac:dyDescent="0.3">
      <c r="A33" s="173"/>
      <c r="B33" s="181"/>
      <c r="C33" s="182"/>
      <c r="D33" s="182"/>
      <c r="E33" s="182"/>
      <c r="F33" s="182"/>
      <c r="G33" s="182"/>
      <c r="H33" s="182"/>
    </row>
    <row r="34" spans="1:8" ht="18.75" customHeight="1" x14ac:dyDescent="0.3">
      <c r="A34" s="173" t="s">
        <v>48</v>
      </c>
      <c r="B34" s="183">
        <f>B31/B32</f>
        <v>0.86536757885631599</v>
      </c>
      <c r="C34" s="163" t="s">
        <v>49</v>
      </c>
      <c r="D34" s="163"/>
      <c r="E34" s="163"/>
      <c r="F34" s="163"/>
      <c r="G34" s="163"/>
      <c r="H34" s="176"/>
    </row>
    <row r="35" spans="1:8" ht="19.5" customHeight="1" x14ac:dyDescent="0.3">
      <c r="A35" s="173"/>
      <c r="B35" s="184"/>
      <c r="C35" s="176"/>
      <c r="D35" s="176"/>
      <c r="E35" s="176"/>
      <c r="F35" s="176"/>
      <c r="G35" s="163"/>
      <c r="H35" s="176"/>
    </row>
    <row r="36" spans="1:8" ht="27" customHeight="1" x14ac:dyDescent="0.4">
      <c r="A36" s="185" t="s">
        <v>50</v>
      </c>
      <c r="B36" s="186">
        <v>100</v>
      </c>
      <c r="C36" s="163"/>
      <c r="D36" s="304" t="s">
        <v>51</v>
      </c>
      <c r="E36" s="305"/>
      <c r="F36" s="306" t="s">
        <v>52</v>
      </c>
      <c r="G36" s="305"/>
      <c r="H36" s="176"/>
    </row>
    <row r="37" spans="1:8" ht="26.25" customHeight="1" x14ac:dyDescent="0.4">
      <c r="A37" s="187" t="s">
        <v>53</v>
      </c>
      <c r="B37" s="188">
        <v>1</v>
      </c>
      <c r="C37" s="189" t="s">
        <v>54</v>
      </c>
      <c r="D37" s="190" t="s">
        <v>55</v>
      </c>
      <c r="E37" s="191" t="s">
        <v>56</v>
      </c>
      <c r="F37" s="192" t="s">
        <v>55</v>
      </c>
      <c r="G37" s="191" t="s">
        <v>56</v>
      </c>
      <c r="H37" s="176"/>
    </row>
    <row r="38" spans="1:8" ht="26.25" customHeight="1" x14ac:dyDescent="0.4">
      <c r="A38" s="187" t="s">
        <v>57</v>
      </c>
      <c r="B38" s="188">
        <v>1</v>
      </c>
      <c r="C38" s="193">
        <v>1</v>
      </c>
      <c r="D38" s="194">
        <v>15653111</v>
      </c>
      <c r="E38" s="195">
        <f>IF(ISBLANK(D38),"-",$D$48/$D$45*D38)</f>
        <v>12079110.485770008</v>
      </c>
      <c r="F38" s="196">
        <v>16360192</v>
      </c>
      <c r="G38" s="195">
        <f>IF(ISBLANK(F38),"-",$D$48/$F$45*F38)</f>
        <v>12108793.136289062</v>
      </c>
      <c r="H38" s="176"/>
    </row>
    <row r="39" spans="1:8" ht="26.25" customHeight="1" x14ac:dyDescent="0.4">
      <c r="A39" s="187" t="s">
        <v>58</v>
      </c>
      <c r="B39" s="188">
        <v>1</v>
      </c>
      <c r="C39" s="197">
        <v>2</v>
      </c>
      <c r="D39" s="198">
        <v>15809871</v>
      </c>
      <c r="E39" s="199">
        <f>IF(ISBLANK(D39),"-",$D$48/$D$45*D39)</f>
        <v>12200078.219260769</v>
      </c>
      <c r="F39" s="200">
        <v>16700991</v>
      </c>
      <c r="G39" s="199">
        <f>IF(ISBLANK(F39),"-",$D$48/$F$45*F39)</f>
        <v>12361031.288020667</v>
      </c>
      <c r="H39" s="176"/>
    </row>
    <row r="40" spans="1:8" ht="26.25" customHeight="1" x14ac:dyDescent="0.4">
      <c r="A40" s="187" t="s">
        <v>59</v>
      </c>
      <c r="B40" s="188">
        <v>1</v>
      </c>
      <c r="C40" s="197">
        <v>3</v>
      </c>
      <c r="D40" s="198">
        <v>15918089</v>
      </c>
      <c r="E40" s="199">
        <f>IF(ISBLANK(D40),"-",$D$48/$D$45*D40)</f>
        <v>12283587.317135885</v>
      </c>
      <c r="F40" s="200">
        <v>16598928</v>
      </c>
      <c r="G40" s="199">
        <f>IF(ISBLANK(F40),"-",$D$48/$F$45*F40)</f>
        <v>12285490.624813959</v>
      </c>
      <c r="H40" s="163"/>
    </row>
    <row r="41" spans="1:8" ht="26.25" customHeight="1" x14ac:dyDescent="0.4">
      <c r="A41" s="187" t="s">
        <v>60</v>
      </c>
      <c r="B41" s="188">
        <v>1</v>
      </c>
      <c r="C41" s="201">
        <v>4</v>
      </c>
      <c r="D41" s="202"/>
      <c r="E41" s="203" t="str">
        <f>IF(ISBLANK(D41),"-",$D$48/$D$45*D41)</f>
        <v>-</v>
      </c>
      <c r="F41" s="204"/>
      <c r="G41" s="203" t="str">
        <f>IF(ISBLANK(F41),"-",$D$48/$F$45*F41)</f>
        <v>-</v>
      </c>
      <c r="H41" s="163"/>
    </row>
    <row r="42" spans="1:8" ht="27" customHeight="1" x14ac:dyDescent="0.4">
      <c r="A42" s="187" t="s">
        <v>61</v>
      </c>
      <c r="B42" s="188">
        <v>1</v>
      </c>
      <c r="C42" s="205" t="s">
        <v>62</v>
      </c>
      <c r="D42" s="206">
        <f>AVERAGE(D38:D41)</f>
        <v>15793690.333333334</v>
      </c>
      <c r="E42" s="207">
        <f>AVERAGE(E38:E41)</f>
        <v>12187592.007388888</v>
      </c>
      <c r="F42" s="208">
        <f>AVERAGE(F38:F41)</f>
        <v>16553370.333333334</v>
      </c>
      <c r="G42" s="207">
        <f>AVERAGE(G38:G41)</f>
        <v>12251771.68304123</v>
      </c>
      <c r="H42" s="163"/>
    </row>
    <row r="43" spans="1:8" ht="26.25" customHeight="1" x14ac:dyDescent="0.4">
      <c r="A43" s="187" t="s">
        <v>63</v>
      </c>
      <c r="B43" s="200">
        <v>1</v>
      </c>
      <c r="C43" s="209" t="s">
        <v>64</v>
      </c>
      <c r="D43" s="210">
        <v>7.51</v>
      </c>
      <c r="E43" s="211"/>
      <c r="F43" s="210">
        <v>7.83</v>
      </c>
      <c r="G43" s="163"/>
      <c r="H43" s="163"/>
    </row>
    <row r="44" spans="1:8" ht="26.25" customHeight="1" x14ac:dyDescent="0.4">
      <c r="A44" s="187" t="s">
        <v>65</v>
      </c>
      <c r="B44" s="200">
        <v>1</v>
      </c>
      <c r="C44" s="212" t="s">
        <v>66</v>
      </c>
      <c r="D44" s="213">
        <f>D43*$B$34</f>
        <v>6.4989105172109332</v>
      </c>
      <c r="E44" s="214"/>
      <c r="F44" s="213">
        <f>F43*$B$34</f>
        <v>6.7758281424449542</v>
      </c>
      <c r="G44" s="163"/>
      <c r="H44" s="163"/>
    </row>
    <row r="45" spans="1:8" ht="19.5" customHeight="1" x14ac:dyDescent="0.3">
      <c r="A45" s="187" t="s">
        <v>67</v>
      </c>
      <c r="B45" s="214">
        <f>(B44/B43)*(B42/B41)*(B40/B39)*(B38/B37)*B36</f>
        <v>100</v>
      </c>
      <c r="C45" s="212" t="s">
        <v>68</v>
      </c>
      <c r="D45" s="215">
        <f>D44*$B$30/100</f>
        <v>6.4794137856593013</v>
      </c>
      <c r="E45" s="216"/>
      <c r="F45" s="215">
        <f>F44*$B$30/100</f>
        <v>6.7555006580176205</v>
      </c>
      <c r="G45" s="163"/>
      <c r="H45" s="163"/>
    </row>
    <row r="46" spans="1:8" ht="19.5" customHeight="1" x14ac:dyDescent="0.3">
      <c r="A46" s="276" t="s">
        <v>69</v>
      </c>
      <c r="B46" s="294"/>
      <c r="C46" s="212" t="s">
        <v>70</v>
      </c>
      <c r="D46" s="213">
        <f>D45/$B$45</f>
        <v>6.4794137856593007E-2</v>
      </c>
      <c r="E46" s="216"/>
      <c r="F46" s="217">
        <f>F45/$B$45</f>
        <v>6.75550065801762E-2</v>
      </c>
      <c r="G46" s="163"/>
      <c r="H46" s="163"/>
    </row>
    <row r="47" spans="1:8" ht="27" customHeight="1" x14ac:dyDescent="0.4">
      <c r="A47" s="278"/>
      <c r="B47" s="295"/>
      <c r="C47" s="212" t="s">
        <v>71</v>
      </c>
      <c r="D47" s="218">
        <v>0.05</v>
      </c>
      <c r="E47" s="163"/>
      <c r="F47" s="219"/>
      <c r="G47" s="163"/>
      <c r="H47" s="163"/>
    </row>
    <row r="48" spans="1:8" ht="18.75" customHeight="1" x14ac:dyDescent="0.3">
      <c r="A48" s="163"/>
      <c r="B48" s="163"/>
      <c r="C48" s="212" t="s">
        <v>72</v>
      </c>
      <c r="D48" s="215">
        <f>D47*$B$45</f>
        <v>5</v>
      </c>
      <c r="E48" s="163"/>
      <c r="F48" s="219"/>
      <c r="G48" s="163"/>
      <c r="H48" s="163"/>
    </row>
    <row r="49" spans="1:8" ht="19.5" customHeight="1" x14ac:dyDescent="0.3">
      <c r="A49" s="163"/>
      <c r="B49" s="163"/>
      <c r="C49" s="220" t="s">
        <v>73</v>
      </c>
      <c r="D49" s="221">
        <f>D48/B34</f>
        <v>5.7778915251344198</v>
      </c>
      <c r="E49" s="163"/>
      <c r="F49" s="222"/>
      <c r="G49" s="163"/>
      <c r="H49" s="163"/>
    </row>
    <row r="50" spans="1:8" ht="18.75" customHeight="1" x14ac:dyDescent="0.3">
      <c r="A50" s="163"/>
      <c r="B50" s="163"/>
      <c r="C50" s="223" t="s">
        <v>74</v>
      </c>
      <c r="D50" s="224">
        <f>AVERAGE(E38:E41,G38:G41)</f>
        <v>12219681.845215058</v>
      </c>
      <c r="E50" s="163"/>
      <c r="F50" s="222"/>
      <c r="G50" s="163"/>
      <c r="H50" s="163"/>
    </row>
    <row r="51" spans="1:8" ht="18.75" customHeight="1" x14ac:dyDescent="0.3">
      <c r="A51" s="163"/>
      <c r="B51" s="163"/>
      <c r="C51" s="212" t="s">
        <v>75</v>
      </c>
      <c r="D51" s="225">
        <f>STDEV(E38:E41,G38:G41)/D50</f>
        <v>9.0267802907402026E-3</v>
      </c>
      <c r="E51" s="163"/>
      <c r="F51" s="222"/>
      <c r="G51" s="163"/>
      <c r="H51" s="163"/>
    </row>
    <row r="52" spans="1:8" ht="19.5" customHeight="1" x14ac:dyDescent="0.3">
      <c r="A52" s="163"/>
      <c r="B52" s="163"/>
      <c r="C52" s="220" t="s">
        <v>20</v>
      </c>
      <c r="D52" s="226">
        <f>COUNT(E38:E41,G38:G41)</f>
        <v>6</v>
      </c>
      <c r="E52" s="163"/>
      <c r="F52" s="163"/>
      <c r="G52" s="163"/>
      <c r="H52" s="163"/>
    </row>
    <row r="53" spans="1:8" ht="18.75" customHeight="1" x14ac:dyDescent="0.3">
      <c r="A53" s="163"/>
      <c r="B53" s="163"/>
      <c r="C53" s="163"/>
      <c r="D53" s="163"/>
      <c r="E53" s="163"/>
      <c r="F53" s="163"/>
      <c r="G53" s="163"/>
      <c r="H53" s="163"/>
    </row>
    <row r="54" spans="1:8" ht="18.75" customHeight="1" x14ac:dyDescent="0.3">
      <c r="A54" s="164" t="s">
        <v>1</v>
      </c>
      <c r="B54" s="227" t="s">
        <v>76</v>
      </c>
      <c r="C54" s="163"/>
      <c r="D54" s="163"/>
      <c r="E54" s="163"/>
      <c r="F54" s="163"/>
      <c r="G54" s="163"/>
      <c r="H54" s="163"/>
    </row>
    <row r="55" spans="1:8" ht="18.75" customHeight="1" x14ac:dyDescent="0.3">
      <c r="A55" s="163" t="s">
        <v>77</v>
      </c>
      <c r="B55" s="228" t="str">
        <f>B21</f>
        <v>Each ampoule of 2 ml contains Diclofenac sodium 75 mg, Lidocaine hydrochloride 20 mg</v>
      </c>
      <c r="C55" s="163"/>
      <c r="D55" s="163"/>
      <c r="E55" s="163"/>
      <c r="F55" s="163"/>
      <c r="G55" s="163"/>
      <c r="H55" s="163"/>
    </row>
    <row r="56" spans="1:8" ht="26.25" customHeight="1" x14ac:dyDescent="0.4">
      <c r="A56" s="173" t="s">
        <v>78</v>
      </c>
      <c r="B56" s="229">
        <v>1</v>
      </c>
      <c r="C56" s="230" t="s">
        <v>79</v>
      </c>
      <c r="D56" s="231">
        <v>10</v>
      </c>
      <c r="E56" s="163" t="str">
        <f>B20</f>
        <v>Diclofenac Sodium, Lidocaine hydrochloride</v>
      </c>
      <c r="F56" s="163"/>
      <c r="G56" s="163"/>
      <c r="H56" s="230"/>
    </row>
    <row r="57" spans="1:8" ht="19.5" customHeight="1" x14ac:dyDescent="0.3">
      <c r="A57" s="163"/>
      <c r="B57" s="163"/>
      <c r="C57" s="163"/>
      <c r="D57" s="163"/>
      <c r="E57" s="163"/>
      <c r="F57" s="163"/>
      <c r="G57" s="163"/>
      <c r="H57" s="230"/>
    </row>
    <row r="58" spans="1:8" ht="27" customHeight="1" x14ac:dyDescent="0.4">
      <c r="A58" s="185" t="s">
        <v>80</v>
      </c>
      <c r="B58" s="186">
        <v>200</v>
      </c>
      <c r="C58" s="163"/>
      <c r="D58" s="232" t="s">
        <v>81</v>
      </c>
      <c r="E58" s="233" t="s">
        <v>54</v>
      </c>
      <c r="F58" s="233" t="s">
        <v>55</v>
      </c>
      <c r="G58" s="233" t="s">
        <v>82</v>
      </c>
      <c r="H58" s="189" t="s">
        <v>83</v>
      </c>
    </row>
    <row r="59" spans="1:8" ht="26.25" customHeight="1" x14ac:dyDescent="0.4">
      <c r="A59" s="187" t="s">
        <v>84</v>
      </c>
      <c r="B59" s="188">
        <v>1</v>
      </c>
      <c r="C59" s="282" t="s">
        <v>85</v>
      </c>
      <c r="D59" s="285">
        <v>1</v>
      </c>
      <c r="E59" s="234">
        <v>1</v>
      </c>
      <c r="F59" s="235">
        <v>11497141</v>
      </c>
      <c r="G59" s="236">
        <f t="shared" ref="G59:G70" si="0">IF(ISBLANK(F59),"-",(F59/$D$50*$D$47*$B$67)*($B$56/$D$59))</f>
        <v>9.4087073179421719</v>
      </c>
      <c r="H59" s="237">
        <f t="shared" ref="H59:H70" si="1">IF(ISBLANK(F59),"-",G59/$D$56)</f>
        <v>0.94087073179421721</v>
      </c>
    </row>
    <row r="60" spans="1:8" ht="26.25" customHeight="1" x14ac:dyDescent="0.4">
      <c r="A60" s="187" t="s">
        <v>86</v>
      </c>
      <c r="B60" s="188">
        <v>1</v>
      </c>
      <c r="C60" s="283"/>
      <c r="D60" s="286"/>
      <c r="E60" s="238">
        <v>2</v>
      </c>
      <c r="F60" s="198"/>
      <c r="G60" s="239" t="str">
        <f t="shared" si="0"/>
        <v>-</v>
      </c>
      <c r="H60" s="240" t="str">
        <f t="shared" si="1"/>
        <v>-</v>
      </c>
    </row>
    <row r="61" spans="1:8" ht="26.25" customHeight="1" x14ac:dyDescent="0.4">
      <c r="A61" s="187" t="s">
        <v>87</v>
      </c>
      <c r="B61" s="188">
        <v>1</v>
      </c>
      <c r="C61" s="283"/>
      <c r="D61" s="286"/>
      <c r="E61" s="238">
        <v>3</v>
      </c>
      <c r="F61" s="198">
        <v>11556775</v>
      </c>
      <c r="G61" s="239">
        <f t="shared" si="0"/>
        <v>9.4575089158523085</v>
      </c>
      <c r="H61" s="240">
        <f t="shared" si="1"/>
        <v>0.94575089158523085</v>
      </c>
    </row>
    <row r="62" spans="1:8" ht="27" customHeight="1" x14ac:dyDescent="0.4">
      <c r="A62" s="187" t="s">
        <v>88</v>
      </c>
      <c r="B62" s="188">
        <v>1</v>
      </c>
      <c r="C62" s="284"/>
      <c r="D62" s="287"/>
      <c r="E62" s="241">
        <v>4</v>
      </c>
      <c r="F62" s="242"/>
      <c r="G62" s="239" t="str">
        <f t="shared" si="0"/>
        <v>-</v>
      </c>
      <c r="H62" s="240" t="str">
        <f t="shared" si="1"/>
        <v>-</v>
      </c>
    </row>
    <row r="63" spans="1:8" ht="26.25" customHeight="1" x14ac:dyDescent="0.4">
      <c r="A63" s="187" t="s">
        <v>89</v>
      </c>
      <c r="B63" s="188">
        <v>1</v>
      </c>
      <c r="C63" s="282" t="s">
        <v>90</v>
      </c>
      <c r="D63" s="288">
        <v>1</v>
      </c>
      <c r="E63" s="234">
        <v>1</v>
      </c>
      <c r="F63" s="235"/>
      <c r="G63" s="236" t="str">
        <f t="shared" si="0"/>
        <v>-</v>
      </c>
      <c r="H63" s="237" t="str">
        <f t="shared" si="1"/>
        <v>-</v>
      </c>
    </row>
    <row r="64" spans="1:8" ht="26.25" customHeight="1" x14ac:dyDescent="0.4">
      <c r="A64" s="187" t="s">
        <v>91</v>
      </c>
      <c r="B64" s="188">
        <v>1</v>
      </c>
      <c r="C64" s="283"/>
      <c r="D64" s="289"/>
      <c r="E64" s="238">
        <v>2</v>
      </c>
      <c r="F64" s="198">
        <v>11911583</v>
      </c>
      <c r="G64" s="239">
        <f t="shared" si="0"/>
        <v>9.7478667209852912</v>
      </c>
      <c r="H64" s="240">
        <f t="shared" si="1"/>
        <v>0.97478667209852909</v>
      </c>
    </row>
    <row r="65" spans="1:8" ht="26.25" customHeight="1" x14ac:dyDescent="0.4">
      <c r="A65" s="187" t="s">
        <v>92</v>
      </c>
      <c r="B65" s="188">
        <v>1</v>
      </c>
      <c r="C65" s="283"/>
      <c r="D65" s="289"/>
      <c r="E65" s="238">
        <v>3</v>
      </c>
      <c r="F65" s="198">
        <v>11760537</v>
      </c>
      <c r="G65" s="239">
        <f t="shared" si="0"/>
        <v>9.624257938110846</v>
      </c>
      <c r="H65" s="240">
        <f t="shared" si="1"/>
        <v>0.96242579381108462</v>
      </c>
    </row>
    <row r="66" spans="1:8" ht="27" customHeight="1" x14ac:dyDescent="0.4">
      <c r="A66" s="187" t="s">
        <v>93</v>
      </c>
      <c r="B66" s="188">
        <v>1</v>
      </c>
      <c r="C66" s="284"/>
      <c r="D66" s="290"/>
      <c r="E66" s="241">
        <v>4</v>
      </c>
      <c r="F66" s="242"/>
      <c r="G66" s="243" t="str">
        <f t="shared" si="0"/>
        <v>-</v>
      </c>
      <c r="H66" s="244" t="str">
        <f t="shared" si="1"/>
        <v>-</v>
      </c>
    </row>
    <row r="67" spans="1:8" ht="26.25" customHeight="1" x14ac:dyDescent="0.4">
      <c r="A67" s="187" t="s">
        <v>94</v>
      </c>
      <c r="B67" s="197">
        <f>(B66/B65)*(B64/B63)*(B62/B61)*(B60/B59)*B58</f>
        <v>200</v>
      </c>
      <c r="C67" s="282" t="s">
        <v>95</v>
      </c>
      <c r="D67" s="285">
        <v>1</v>
      </c>
      <c r="E67" s="234">
        <v>1</v>
      </c>
      <c r="F67" s="235">
        <v>11507636</v>
      </c>
      <c r="G67" s="239">
        <f t="shared" si="0"/>
        <v>9.417295921256839</v>
      </c>
      <c r="H67" s="240">
        <f t="shared" si="1"/>
        <v>0.94172959212568386</v>
      </c>
    </row>
    <row r="68" spans="1:8" ht="27" customHeight="1" x14ac:dyDescent="0.4">
      <c r="A68" s="245" t="s">
        <v>96</v>
      </c>
      <c r="B68" s="246">
        <f>(D47*B67)/D56*B56</f>
        <v>1</v>
      </c>
      <c r="C68" s="283"/>
      <c r="D68" s="286"/>
      <c r="E68" s="238">
        <v>2</v>
      </c>
      <c r="F68" s="198">
        <v>11558702</v>
      </c>
      <c r="G68" s="239">
        <f t="shared" si="0"/>
        <v>9.4590858799864073</v>
      </c>
      <c r="H68" s="240">
        <f t="shared" si="1"/>
        <v>0.94590858799864075</v>
      </c>
    </row>
    <row r="69" spans="1:8" ht="26.25" customHeight="1" x14ac:dyDescent="0.4">
      <c r="A69" s="276" t="s">
        <v>69</v>
      </c>
      <c r="B69" s="277"/>
      <c r="C69" s="283"/>
      <c r="D69" s="286"/>
      <c r="E69" s="238">
        <v>3</v>
      </c>
      <c r="F69" s="198">
        <v>11607935</v>
      </c>
      <c r="G69" s="239">
        <f t="shared" si="0"/>
        <v>9.4993757996615891</v>
      </c>
      <c r="H69" s="240">
        <f t="shared" si="1"/>
        <v>0.94993757996615891</v>
      </c>
    </row>
    <row r="70" spans="1:8" ht="27" customHeight="1" x14ac:dyDescent="0.4">
      <c r="A70" s="278"/>
      <c r="B70" s="279"/>
      <c r="C70" s="291"/>
      <c r="D70" s="287"/>
      <c r="E70" s="241">
        <v>4</v>
      </c>
      <c r="F70" s="242"/>
      <c r="G70" s="243" t="str">
        <f t="shared" si="0"/>
        <v>-</v>
      </c>
      <c r="H70" s="244" t="str">
        <f t="shared" si="1"/>
        <v>-</v>
      </c>
    </row>
    <row r="71" spans="1:8" ht="26.25" customHeight="1" x14ac:dyDescent="0.4">
      <c r="A71" s="247"/>
      <c r="B71" s="247"/>
      <c r="C71" s="247"/>
      <c r="D71" s="247"/>
      <c r="E71" s="247"/>
      <c r="F71" s="248"/>
      <c r="G71" s="249" t="s">
        <v>62</v>
      </c>
      <c r="H71" s="250">
        <f>AVERAGE(H59:H70)</f>
        <v>0.95162997848279218</v>
      </c>
    </row>
    <row r="72" spans="1:8" ht="26.25" customHeight="1" x14ac:dyDescent="0.4">
      <c r="A72" s="163"/>
      <c r="B72" s="163"/>
      <c r="C72" s="247"/>
      <c r="D72" s="247"/>
      <c r="E72" s="247"/>
      <c r="F72" s="248"/>
      <c r="G72" s="251" t="s">
        <v>75</v>
      </c>
      <c r="H72" s="252">
        <f>STDEV(H59:H70)/H71</f>
        <v>1.3129915290239495E-2</v>
      </c>
    </row>
    <row r="73" spans="1:8" ht="27" customHeight="1" x14ac:dyDescent="0.4">
      <c r="A73" s="247"/>
      <c r="B73" s="247"/>
      <c r="C73" s="248"/>
      <c r="D73" s="248"/>
      <c r="E73" s="253"/>
      <c r="F73" s="248"/>
      <c r="G73" s="254" t="s">
        <v>20</v>
      </c>
      <c r="H73" s="255">
        <f>COUNT(H59:H70)</f>
        <v>7</v>
      </c>
    </row>
    <row r="74" spans="1:8" ht="18.75" customHeight="1" x14ac:dyDescent="0.3">
      <c r="A74" s="247"/>
      <c r="B74" s="247"/>
      <c r="C74" s="248"/>
      <c r="D74" s="248"/>
      <c r="E74" s="248"/>
      <c r="F74" s="253"/>
      <c r="G74" s="248"/>
      <c r="H74" s="248"/>
    </row>
    <row r="75" spans="1:8" ht="26.25" customHeight="1" x14ac:dyDescent="0.4">
      <c r="A75" s="256" t="s">
        <v>97</v>
      </c>
      <c r="B75" s="257" t="s">
        <v>98</v>
      </c>
      <c r="C75" s="280" t="str">
        <f>B20</f>
        <v>Diclofenac Sodium, Lidocaine hydrochloride</v>
      </c>
      <c r="D75" s="280"/>
      <c r="E75" s="258" t="s">
        <v>99</v>
      </c>
      <c r="F75" s="258"/>
      <c r="G75" s="259">
        <f>H71</f>
        <v>0.95162997848279218</v>
      </c>
      <c r="H75" s="248"/>
    </row>
    <row r="76" spans="1:8" ht="19.5" customHeight="1" x14ac:dyDescent="0.3">
      <c r="A76" s="260"/>
      <c r="B76" s="261"/>
      <c r="C76" s="261"/>
      <c r="D76" s="261"/>
      <c r="E76" s="261"/>
      <c r="F76" s="261"/>
      <c r="G76" s="261"/>
      <c r="H76" s="261"/>
    </row>
    <row r="77" spans="1:8" ht="18.75" customHeight="1" x14ac:dyDescent="0.3">
      <c r="A77" s="163"/>
      <c r="B77" s="281" t="s">
        <v>25</v>
      </c>
      <c r="C77" s="281"/>
      <c r="D77" s="230"/>
      <c r="E77" s="262" t="s">
        <v>26</v>
      </c>
      <c r="F77" s="263"/>
      <c r="G77" s="281" t="s">
        <v>27</v>
      </c>
      <c r="H77" s="281"/>
    </row>
    <row r="78" spans="1:8" ht="60" customHeight="1" x14ac:dyDescent="0.3">
      <c r="A78" s="264" t="s">
        <v>28</v>
      </c>
      <c r="B78" s="265"/>
      <c r="C78" s="265"/>
      <c r="D78" s="266"/>
      <c r="E78" s="267"/>
      <c r="F78" s="163"/>
      <c r="G78" s="268"/>
      <c r="H78" s="268"/>
    </row>
    <row r="79" spans="1:8" ht="60" customHeight="1" x14ac:dyDescent="0.3">
      <c r="A79" s="264" t="s">
        <v>29</v>
      </c>
      <c r="B79" s="269"/>
      <c r="C79" s="269"/>
      <c r="D79" s="270"/>
      <c r="E79" s="271"/>
      <c r="F79" s="263"/>
      <c r="G79" s="272"/>
      <c r="H79" s="272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diclofenac sodium</vt:lpstr>
      <vt:lpstr>lidocaine hcl</vt:lpstr>
      <vt:lpstr>'diclofenac sodium'!Print_Area</vt:lpstr>
      <vt:lpstr>'lidocaine hcl'!Print_Area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Lorna</cp:lastModifiedBy>
  <cp:lastPrinted>2016-10-19T09:52:02Z</cp:lastPrinted>
  <dcterms:created xsi:type="dcterms:W3CDTF">2005-07-05T10:19:27Z</dcterms:created>
  <dcterms:modified xsi:type="dcterms:W3CDTF">2016-10-19T10:33:36Z</dcterms:modified>
</cp:coreProperties>
</file>