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25725"/>
  <fileRecoveryPr repairLoad="1"/>
</workbook>
</file>

<file path=xl/calcChain.xml><?xml version="1.0" encoding="utf-8"?>
<calcChain xmlns="http://schemas.openxmlformats.org/spreadsheetml/2006/main">
  <c r="D67" i="1"/>
  <c r="E31"/>
  <c r="B32"/>
  <c r="B38" s="1"/>
  <c r="A38" s="1"/>
  <c r="B39" s="1"/>
  <c r="A39" s="1"/>
  <c r="B40" s="1"/>
  <c r="A40" s="1"/>
  <c r="B41" s="1"/>
  <c r="A41" s="1"/>
  <c r="B26"/>
  <c r="F55" i="2"/>
  <c r="F51"/>
  <c r="F49"/>
  <c r="D47"/>
  <c r="E47" s="1"/>
  <c r="F47" s="1"/>
  <c r="D46"/>
  <c r="E46" s="1"/>
  <c r="F46" s="1"/>
  <c r="F48" s="1"/>
  <c r="B34"/>
  <c r="B16"/>
  <c r="F67" i="1"/>
  <c r="F63"/>
  <c r="F61"/>
  <c r="D59"/>
  <c r="E59" s="1"/>
  <c r="F59" s="1"/>
  <c r="D58"/>
  <c r="E58" s="1"/>
  <c r="F58" s="1"/>
  <c r="F60" l="1"/>
  <c r="F64" s="1"/>
  <c r="F52" i="2"/>
  <c r="D55" s="1"/>
</calcChain>
</file>

<file path=xl/sharedStrings.xml><?xml version="1.0" encoding="utf-8"?>
<sst xmlns="http://schemas.openxmlformats.org/spreadsheetml/2006/main" count="135" uniqueCount="81">
  <si>
    <t>MICOBIOLOGY NO.</t>
  </si>
  <si>
    <t>BIOL/002/2016</t>
  </si>
  <si>
    <t>DATE RECEIVED</t>
  </si>
  <si>
    <t>2016-08-10 08:46:44</t>
  </si>
  <si>
    <t>Analysis Report</t>
  </si>
  <si>
    <t>Diclofenac Microbial Assay</t>
  </si>
  <si>
    <t>Sample Name:</t>
  </si>
  <si>
    <t>OLFEN - 75 I.M. INJECTION</t>
  </si>
  <si>
    <t>Lab Ref No:</t>
  </si>
  <si>
    <t>NDQD201608073</t>
  </si>
  <si>
    <t>Active Ingredient:</t>
  </si>
  <si>
    <t>Diclofenac</t>
  </si>
  <si>
    <t>Label Claim:</t>
  </si>
  <si>
    <t>Each  ml contains mg of Diclofenac</t>
  </si>
  <si>
    <t>Date Test Set:</t>
  </si>
  <si>
    <t>27/10/2016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</si>
  <si>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</si>
  <si>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</si>
  <si>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</si>
  <si>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</si>
  <si>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</si>
  <si>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</si>
  <si>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</si>
  <si>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</si>
  <si>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</si>
  <si>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</si>
  <si>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</si>
  <si>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</si>
  <si>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</si>
  <si>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</si>
  <si>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</si>
  <si>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</si>
  <si>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</si>
  <si>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</si>
  <si>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</si>
  <si>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</si>
  <si>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</si>
  <si>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</si>
  <si>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</si>
  <si>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</si>
  <si>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</si>
  <si>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</si>
  <si>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</si>
  <si>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</si>
  <si>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</si>
  <si>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</si>
  <si>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</si>
  <si>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</si>
  <si>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</si>
  <si>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</si>
  <si>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</si>
  <si>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</si>
  <si>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</si>
  <si>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</si>
  <si>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</si>
  <si>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</si>
  <si>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</si>
  <si>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</si>
  <si>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</si>
  <si>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</si>
  <si>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</si>
  <si>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</si>
  <si>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</si>
  <si>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</si>
  <si>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</si>
  <si>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</si>
  <si>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</si>
  <si>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</si>
  <si>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</si>
  <si>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</si>
  <si>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</si>
  <si>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</si>
  <si>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</si>
  <si>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</si>
  <si>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Sample vol:</t>
  </si>
  <si>
    <t>EU/vial</t>
  </si>
  <si>
    <t>14000 EU / vial</t>
  </si>
  <si>
    <t>7.0mL</t>
  </si>
  <si>
    <t>D5</t>
  </si>
  <si>
    <t>D6</t>
  </si>
  <si>
    <t>ERIC/DUNCAN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</si>
</sst>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topLeftCell="A40" zoomScale="80" zoomScaleNormal="85" workbookViewId="0">
      <selection activeCell="A73" sqref="A73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15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350</v>
      </c>
      <c r="C23" s="74" t="s">
        <v>75</v>
      </c>
      <c r="D23" s="14"/>
      <c r="E23" s="15"/>
    </row>
    <row r="24" spans="1:7" s="9" customFormat="1" ht="16.5" customHeight="1">
      <c r="A24" s="16" t="s">
        <v>74</v>
      </c>
      <c r="B24" s="17">
        <v>2</v>
      </c>
      <c r="C24" s="13" t="s">
        <v>24</v>
      </c>
      <c r="D24" s="14"/>
      <c r="E24" s="15"/>
    </row>
    <row r="25" spans="1:7" s="9" customFormat="1" ht="19.5" customHeight="1">
      <c r="A25" s="16"/>
      <c r="B25" s="17"/>
      <c r="C25" s="18"/>
      <c r="D25" s="14"/>
      <c r="E25" s="15"/>
    </row>
    <row r="26" spans="1:7" s="9" customFormat="1" ht="18.75" customHeight="1">
      <c r="A26" s="19" t="s">
        <v>26</v>
      </c>
      <c r="B26" s="20">
        <f>B23/B24/B22</f>
        <v>35000</v>
      </c>
      <c r="C26" s="18"/>
      <c r="D26" s="14"/>
      <c r="E26" s="15"/>
    </row>
    <row r="27" spans="1:7" s="9" customFormat="1" ht="19.5" customHeight="1">
      <c r="A27" s="14" t="s">
        <v>27</v>
      </c>
      <c r="B27" s="21"/>
    </row>
    <row r="28" spans="1:7" s="9" customFormat="1" ht="19.5" customHeight="1">
      <c r="A28" s="14"/>
      <c r="B28" s="21"/>
    </row>
    <row r="29" spans="1:7" ht="20.100000000000001" customHeight="1">
      <c r="A29" s="120" t="s">
        <v>28</v>
      </c>
      <c r="B29" s="121"/>
      <c r="C29" s="122" t="s">
        <v>29</v>
      </c>
      <c r="D29" s="122"/>
      <c r="E29" s="122"/>
      <c r="F29" s="123"/>
    </row>
    <row r="30" spans="1:7" ht="20.100000000000001" customHeight="1">
      <c r="A30" s="25" t="s">
        <v>30</v>
      </c>
      <c r="B30" s="99" t="s">
        <v>76</v>
      </c>
      <c r="C30" s="124" t="s">
        <v>31</v>
      </c>
      <c r="D30" s="125"/>
      <c r="E30" s="125" t="s">
        <v>32</v>
      </c>
      <c r="F30" s="126"/>
    </row>
    <row r="31" spans="1:7" ht="20.100000000000001" customHeight="1">
      <c r="A31" s="27" t="s">
        <v>33</v>
      </c>
      <c r="B31" s="114" t="s">
        <v>77</v>
      </c>
      <c r="C31" s="127">
        <v>0.996</v>
      </c>
      <c r="D31" s="128"/>
      <c r="E31" s="130">
        <f>POWER(C31,2)</f>
        <v>0.99201600000000001</v>
      </c>
      <c r="F31" s="131"/>
      <c r="G31" s="9"/>
    </row>
    <row r="32" spans="1:7" ht="20.100000000000001" customHeight="1">
      <c r="A32" s="97" t="s">
        <v>35</v>
      </c>
      <c r="B32" s="100">
        <f>14000/7</f>
        <v>2000</v>
      </c>
      <c r="C32" s="96"/>
      <c r="D32" s="96"/>
      <c r="E32" s="97"/>
      <c r="F32" s="98"/>
      <c r="G32" s="9"/>
    </row>
    <row r="33" spans="1:9" ht="20.100000000000001" customHeight="1">
      <c r="C33" s="29"/>
      <c r="D33" s="29"/>
      <c r="E33" s="63"/>
      <c r="F33" s="63"/>
      <c r="G33" s="9"/>
    </row>
    <row r="34" spans="1:9" ht="20.100000000000001" customHeight="1">
      <c r="A34" s="63"/>
      <c r="B34" s="37"/>
      <c r="C34" s="29"/>
      <c r="D34" s="29"/>
      <c r="E34" s="63"/>
      <c r="F34" s="63"/>
      <c r="G34" s="9"/>
    </row>
    <row r="35" spans="1:9" ht="20.100000000000001" customHeight="1">
      <c r="A35" s="118" t="s">
        <v>36</v>
      </c>
      <c r="B35" s="118"/>
      <c r="C35" s="118"/>
      <c r="D35" s="118"/>
      <c r="E35" s="118"/>
      <c r="F35" s="118"/>
      <c r="G35" s="9"/>
    </row>
    <row r="36" spans="1:9" ht="20.100000000000001" customHeight="1">
      <c r="A36" s="110"/>
      <c r="B36" s="110"/>
      <c r="C36" s="110"/>
      <c r="D36" s="110"/>
      <c r="E36" s="110"/>
      <c r="F36" s="110"/>
      <c r="G36" s="9"/>
    </row>
    <row r="37" spans="1:9" s="86" customFormat="1" ht="16.5" customHeight="1">
      <c r="A37" s="87" t="s">
        <v>37</v>
      </c>
      <c r="B37" s="87" t="s">
        <v>38</v>
      </c>
      <c r="C37" s="87" t="s">
        <v>39</v>
      </c>
      <c r="D37" s="87" t="s">
        <v>40</v>
      </c>
      <c r="E37" s="87" t="s">
        <v>41</v>
      </c>
      <c r="F37" s="113" t="s">
        <v>42</v>
      </c>
    </row>
    <row r="38" spans="1:9" s="85" customFormat="1">
      <c r="A38" s="105">
        <f>B38*C38/(D38)*E38/F38</f>
        <v>5</v>
      </c>
      <c r="B38" s="107">
        <f>B32</f>
        <v>2000</v>
      </c>
      <c r="C38" s="93">
        <v>100</v>
      </c>
      <c r="D38" s="93">
        <v>2000</v>
      </c>
      <c r="E38" s="102">
        <v>100</v>
      </c>
      <c r="F38" s="112">
        <v>2000</v>
      </c>
    </row>
    <row r="39" spans="1:9" s="85" customFormat="1">
      <c r="A39" s="105">
        <f>B39*C39/D39</f>
        <v>0.5</v>
      </c>
      <c r="B39" s="101">
        <f>A38</f>
        <v>5</v>
      </c>
      <c r="C39" s="93">
        <v>300</v>
      </c>
      <c r="D39" s="93">
        <v>3000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 customHeight="1">
      <c r="A43" s="119" t="s">
        <v>43</v>
      </c>
      <c r="B43" s="119"/>
      <c r="C43" s="119"/>
      <c r="D43" s="119"/>
      <c r="E43" s="119"/>
      <c r="F43" s="119"/>
    </row>
    <row r="44" spans="1:9" s="85" customFormat="1">
      <c r="A44" s="108"/>
      <c r="B44" s="109"/>
      <c r="C44" s="89"/>
      <c r="D44" s="89"/>
      <c r="E44" s="90"/>
      <c r="F44" s="89"/>
    </row>
    <row r="45" spans="1:9" s="86" customFormat="1" ht="16.5" customHeight="1">
      <c r="A45" s="87" t="s">
        <v>39</v>
      </c>
      <c r="B45" s="87" t="s">
        <v>40</v>
      </c>
      <c r="C45" s="87" t="s">
        <v>41</v>
      </c>
      <c r="D45" s="95" t="s">
        <v>42</v>
      </c>
      <c r="E45" s="87" t="s">
        <v>44</v>
      </c>
      <c r="F45" s="95" t="s">
        <v>45</v>
      </c>
    </row>
    <row r="46" spans="1:9" s="85" customFormat="1">
      <c r="A46" s="103">
        <v>50</v>
      </c>
      <c r="B46" s="111">
        <v>4000</v>
      </c>
      <c r="C46" s="103">
        <v>50</v>
      </c>
      <c r="D46" s="111">
        <v>4000</v>
      </c>
      <c r="E46" s="94"/>
      <c r="F46" s="92"/>
    </row>
    <row r="47" spans="1:9" ht="15.95" customHeight="1">
      <c r="A47" s="30"/>
      <c r="B47" s="37"/>
      <c r="E47" s="8"/>
      <c r="F47" s="9"/>
      <c r="G47" s="9"/>
      <c r="H47" s="9"/>
      <c r="I47" s="9"/>
    </row>
    <row r="48" spans="1:9" ht="15.95" customHeight="1">
      <c r="A48" s="11" t="s">
        <v>46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>
      <c r="A49" s="39" t="s">
        <v>47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>
      <c r="A51" s="41" t="s">
        <v>17</v>
      </c>
      <c r="B51" s="42" t="s">
        <v>48</v>
      </c>
      <c r="C51" s="2"/>
      <c r="D51" s="8"/>
      <c r="E51" s="43"/>
      <c r="F51" s="44"/>
      <c r="G51" s="9"/>
      <c r="H51" s="9"/>
      <c r="I51" s="9"/>
    </row>
    <row r="52" spans="1:9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>
      <c r="A53" s="8" t="s">
        <v>49</v>
      </c>
      <c r="B53" s="46">
        <v>6.16</v>
      </c>
      <c r="C53" s="8"/>
      <c r="D53" s="47"/>
      <c r="E53" s="48"/>
      <c r="F53" s="44"/>
      <c r="G53" s="9"/>
      <c r="H53" s="9"/>
      <c r="I53" s="9"/>
    </row>
    <row r="54" spans="1:9" ht="15.95" customHeight="1">
      <c r="A54" s="8" t="s">
        <v>50</v>
      </c>
      <c r="B54" s="45">
        <v>-0.129</v>
      </c>
      <c r="C54" s="8"/>
      <c r="D54" s="49"/>
      <c r="E54" s="50"/>
      <c r="F54" s="44"/>
      <c r="G54" s="9"/>
      <c r="H54" s="9"/>
      <c r="I54" s="9"/>
    </row>
    <row r="55" spans="1:9" ht="26.25" customHeight="1">
      <c r="A55" s="8" t="s">
        <v>51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>
      <c r="A56" s="8"/>
      <c r="D56" s="8"/>
      <c r="E56" s="8"/>
      <c r="F56" s="44"/>
      <c r="G56" s="9"/>
      <c r="H56" s="9"/>
      <c r="I56" s="9"/>
    </row>
    <row r="57" spans="1:9" s="57" customFormat="1" ht="27" customHeight="1">
      <c r="A57" s="51" t="s">
        <v>52</v>
      </c>
      <c r="B57" s="52" t="s">
        <v>53</v>
      </c>
      <c r="C57" s="53" t="s">
        <v>54</v>
      </c>
      <c r="D57" s="54" t="s">
        <v>55</v>
      </c>
      <c r="E57" s="53" t="s">
        <v>56</v>
      </c>
      <c r="F57" s="55" t="s">
        <v>57</v>
      </c>
      <c r="G57" s="56"/>
      <c r="H57" s="56"/>
      <c r="I57" s="56"/>
    </row>
    <row r="58" spans="1:9" s="64" customFormat="1" ht="27" customHeight="1">
      <c r="A58" s="58" t="s">
        <v>78</v>
      </c>
      <c r="B58" s="59">
        <v>50</v>
      </c>
      <c r="C58" s="60">
        <v>2930</v>
      </c>
      <c r="D58" s="61">
        <f>LN(C58)</f>
        <v>7.9827577020111127</v>
      </c>
      <c r="E58" s="61">
        <f>(D58-$B$53)/$B$54</f>
        <v>-14.129904666752809</v>
      </c>
      <c r="F58" s="62">
        <f>EXP(E58)</f>
        <v>7.3023118091552513E-7</v>
      </c>
      <c r="G58" s="63"/>
      <c r="H58" s="63"/>
      <c r="I58" s="63"/>
    </row>
    <row r="59" spans="1:9" s="64" customFormat="1" ht="27" customHeight="1">
      <c r="A59" s="65" t="s">
        <v>79</v>
      </c>
      <c r="B59" s="66">
        <v>50</v>
      </c>
      <c r="C59" s="67">
        <v>3023</v>
      </c>
      <c r="D59" s="68">
        <f>LN(C59)</f>
        <v>8.0140049947794587</v>
      </c>
      <c r="E59" s="68">
        <f>(D59-$B$53)/$B$54</f>
        <v>-14.372131742476423</v>
      </c>
      <c r="F59" s="69">
        <f>EXP(E59)</f>
        <v>5.7314233812983831E-7</v>
      </c>
      <c r="G59" s="63"/>
      <c r="H59" s="63"/>
      <c r="I59" s="63"/>
    </row>
    <row r="60" spans="1:9" ht="26.25" customHeight="1">
      <c r="A60" s="8"/>
      <c r="B60" s="45"/>
      <c r="C60" s="8"/>
      <c r="D60" s="117" t="s">
        <v>58</v>
      </c>
      <c r="E60" s="117"/>
      <c r="F60" s="70">
        <f>AVERAGE(F58:F59)</f>
        <v>6.5168675952268177E-7</v>
      </c>
      <c r="G60" s="9"/>
      <c r="H60" s="9"/>
      <c r="I60" s="9"/>
    </row>
    <row r="61" spans="1:9" ht="25.5" customHeight="1">
      <c r="E61" s="71" t="s">
        <v>59</v>
      </c>
      <c r="F61" s="72">
        <f>STDEV(C58:C59)/AVERAGE(C58:C59)</f>
        <v>2.2093374987518538E-2</v>
      </c>
      <c r="G61" s="9"/>
      <c r="H61" s="9"/>
    </row>
    <row r="62" spans="1:9" ht="26.25" customHeight="1">
      <c r="A62" s="8"/>
      <c r="B62" s="45"/>
      <c r="C62" s="8"/>
      <c r="D62" s="117" t="s">
        <v>60</v>
      </c>
      <c r="E62" s="117"/>
      <c r="F62" s="73">
        <v>2</v>
      </c>
      <c r="G62" s="9"/>
      <c r="H62" s="9"/>
      <c r="I62" s="9"/>
    </row>
    <row r="63" spans="1:9" ht="25.5" customHeight="1">
      <c r="C63" s="74"/>
      <c r="E63" s="71" t="s">
        <v>61</v>
      </c>
      <c r="F63" s="24">
        <f>B46/A46*D46/C46</f>
        <v>6400</v>
      </c>
      <c r="G63" s="9"/>
      <c r="H63" s="9"/>
    </row>
    <row r="64" spans="1:9" ht="25.5" customHeight="1">
      <c r="E64" s="71" t="s">
        <v>62</v>
      </c>
      <c r="F64" s="75">
        <f>F63*F60</f>
        <v>4.1707952609451636E-3</v>
      </c>
      <c r="G64" s="9"/>
      <c r="H64" s="9"/>
    </row>
    <row r="65" spans="1:9" ht="15.95" customHeight="1">
      <c r="F65" s="9"/>
      <c r="G65" s="9"/>
      <c r="H65" s="9"/>
    </row>
    <row r="66" spans="1:9">
      <c r="F66" s="9"/>
      <c r="G66" s="9"/>
      <c r="H66" s="9"/>
    </row>
    <row r="67" spans="1:9" ht="19.5" customHeight="1">
      <c r="A67" s="4" t="s">
        <v>63</v>
      </c>
      <c r="C67" s="76" t="s">
        <v>64</v>
      </c>
      <c r="D67" s="132">
        <f>F64*B24</f>
        <v>8.3415905218903273E-3</v>
      </c>
      <c r="E67" s="132"/>
      <c r="F67" s="74" t="str">
        <f>C23</f>
        <v>EU/vial</v>
      </c>
      <c r="G67" s="9"/>
      <c r="H67" s="9"/>
    </row>
    <row r="68" spans="1:9" ht="21" customHeight="1">
      <c r="B68" s="21"/>
      <c r="C68" s="21"/>
      <c r="D68" s="77"/>
      <c r="E68" s="78"/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24.95" customHeight="1">
      <c r="A72" s="63" t="s">
        <v>65</v>
      </c>
      <c r="C72" s="63" t="s">
        <v>66</v>
      </c>
      <c r="D72" s="79"/>
      <c r="F72" s="80" t="s">
        <v>67</v>
      </c>
      <c r="G72" s="9"/>
      <c r="H72" s="9"/>
    </row>
    <row r="73" spans="1:9" ht="24.95" customHeight="1">
      <c r="A73" s="81" t="s">
        <v>80</v>
      </c>
      <c r="C73" s="81" t="s">
        <v>68</v>
      </c>
      <c r="D73" s="21"/>
      <c r="F73" s="21" t="s">
        <v>69</v>
      </c>
      <c r="G73" s="9"/>
      <c r="H73" s="9"/>
    </row>
    <row r="74" spans="1:9" ht="24.95" customHeight="1">
      <c r="A74" s="82"/>
      <c r="C74" s="34"/>
      <c r="D74" s="9"/>
      <c r="F74" s="34"/>
      <c r="G74" s="9"/>
      <c r="H74" s="9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NDQD201608073 / Bacterial Endotoxin / Download 1  /  Analyst - Eric Ngamau /  Date 27-10-2016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28</v>
      </c>
      <c r="B30" s="121"/>
      <c r="C30" s="122" t="s">
        <v>29</v>
      </c>
      <c r="D30" s="122"/>
      <c r="E30" s="122"/>
      <c r="F30" s="123"/>
    </row>
    <row r="31" spans="1:7" ht="20.100000000000001" customHeight="1">
      <c r="A31" s="22"/>
      <c r="B31" s="23"/>
      <c r="C31" s="124" t="s">
        <v>31</v>
      </c>
      <c r="D31" s="125"/>
      <c r="E31" s="125" t="s">
        <v>32</v>
      </c>
      <c r="F31" s="126"/>
    </row>
    <row r="32" spans="1:7" ht="20.100000000000001" customHeight="1">
      <c r="A32" s="25" t="s">
        <v>30</v>
      </c>
      <c r="B32" s="26" t="s">
        <v>73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58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60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2016-10-27T13:05:25Z</dcterms:modified>
</cp:coreProperties>
</file>