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15" windowWidth="14940" windowHeight="8640" activeTab="1"/>
  </bookViews>
  <sheets>
    <sheet name="UNIFORMIY 074" sheetId="36" r:id="rId1"/>
    <sheet name="Component 1 (3)" sheetId="35" r:id="rId2"/>
  </sheets>
  <definedNames>
    <definedName name="_xlnm.Print_Area" localSheetId="1">'Component 1 (3)'!$A$1:$I$79</definedName>
    <definedName name="_xlnm.Print_Area" localSheetId="0">'UNIFORMIY 074'!$A$10:$G$52</definedName>
  </definedNames>
  <calcPr calcId="145621"/>
</workbook>
</file>

<file path=xl/calcChain.xml><?xml version="1.0" encoding="utf-8"?>
<calcChain xmlns="http://schemas.openxmlformats.org/spreadsheetml/2006/main">
  <c r="B50" i="35" l="1"/>
  <c r="B49" i="35" l="1"/>
  <c r="C43" i="36"/>
  <c r="B43" i="36"/>
  <c r="C42" i="36"/>
  <c r="B42" i="36"/>
  <c r="D28" i="36"/>
  <c r="D27" i="36"/>
  <c r="D26" i="36"/>
  <c r="I25" i="36"/>
  <c r="D25" i="36"/>
  <c r="D24" i="36"/>
  <c r="D23" i="36"/>
  <c r="D22" i="36"/>
  <c r="D21" i="36"/>
  <c r="D42" i="36" l="1"/>
  <c r="D43" i="36"/>
  <c r="E22" i="36" l="1"/>
  <c r="E26" i="36"/>
  <c r="E23" i="36"/>
  <c r="E28" i="36"/>
  <c r="E21" i="36"/>
  <c r="E25" i="36"/>
  <c r="D48" i="36"/>
  <c r="B47" i="36"/>
  <c r="D47" i="36"/>
  <c r="C48" i="36"/>
  <c r="C47" i="36"/>
  <c r="E27" i="36"/>
  <c r="E24" i="36"/>
  <c r="F67" i="35" l="1"/>
  <c r="A68" i="35"/>
  <c r="A69" i="35"/>
  <c r="D70" i="35" l="1"/>
  <c r="D69" i="35"/>
  <c r="E69" i="35" s="1"/>
  <c r="D68" i="35"/>
  <c r="E68" i="35" s="1"/>
  <c r="D67" i="35"/>
  <c r="D60" i="35"/>
  <c r="D58" i="35"/>
  <c r="D59" i="35" s="1"/>
  <c r="E55" i="35"/>
  <c r="E54" i="35"/>
  <c r="E50" i="35"/>
  <c r="E47" i="35"/>
  <c r="B46" i="35"/>
  <c r="C38" i="35"/>
  <c r="E38" i="35" s="1"/>
  <c r="G38" i="35" s="1"/>
  <c r="C37" i="35"/>
  <c r="C36" i="35"/>
  <c r="E36" i="35" s="1"/>
  <c r="G36" i="35" s="1"/>
  <c r="C35" i="35"/>
  <c r="E35" i="35" s="1"/>
  <c r="D71" i="35" l="1"/>
  <c r="E70" i="35"/>
  <c r="F70" i="35" s="1"/>
  <c r="F68" i="35"/>
  <c r="E67" i="35"/>
  <c r="E37" i="35"/>
  <c r="F37" i="35" s="1"/>
  <c r="D73" i="35"/>
  <c r="F35" i="35"/>
  <c r="F36" i="35"/>
  <c r="F38" i="35"/>
  <c r="G35" i="35"/>
  <c r="E56" i="35"/>
  <c r="F69" i="35"/>
  <c r="E57" i="35"/>
  <c r="G37" i="35" l="1"/>
  <c r="G39" i="35" s="1"/>
  <c r="E39" i="35"/>
  <c r="E40" i="35" s="1"/>
  <c r="E41" i="35"/>
  <c r="F71" i="35"/>
  <c r="F72" i="35" s="1"/>
  <c r="F73" i="35"/>
  <c r="E71" i="35"/>
  <c r="E72" i="35" s="1"/>
  <c r="E73" i="35"/>
  <c r="F39" i="35"/>
  <c r="F54" i="35" l="1"/>
  <c r="G54" i="35" s="1"/>
  <c r="H54" i="35" s="1"/>
  <c r="F55" i="35"/>
  <c r="G55" i="35" s="1"/>
  <c r="H55" i="35" s="1"/>
  <c r="I55" i="35" s="1"/>
  <c r="F57" i="35"/>
  <c r="G57" i="35" s="1"/>
  <c r="H57" i="35" s="1"/>
  <c r="I57" i="35" s="1"/>
  <c r="F56" i="35"/>
  <c r="G56" i="35" s="1"/>
  <c r="H56" i="35" s="1"/>
  <c r="I56" i="35" s="1"/>
  <c r="H58" i="35" l="1"/>
  <c r="H59" i="35" s="1"/>
  <c r="H60" i="35"/>
  <c r="I54" i="35"/>
  <c r="I58" i="35" s="1"/>
  <c r="I59" i="35" s="1"/>
  <c r="G60" i="35"/>
  <c r="G58" i="35"/>
  <c r="I60" i="35" l="1"/>
</calcChain>
</file>

<file path=xl/sharedStrings.xml><?xml version="1.0" encoding="utf-8"?>
<sst xmlns="http://schemas.openxmlformats.org/spreadsheetml/2006/main" count="112" uniqueCount="77">
  <si>
    <t>Analysis Report</t>
  </si>
  <si>
    <t>Sample Name:</t>
  </si>
  <si>
    <t>Laboratory Ref No:</t>
  </si>
  <si>
    <t>Active Ingredient:</t>
  </si>
  <si>
    <t>Label Claim:</t>
  </si>
  <si>
    <t>Date Analysis Completed:</t>
  </si>
  <si>
    <t>n:</t>
  </si>
  <si>
    <t>Analysis Data</t>
  </si>
  <si>
    <t xml:space="preserve">Label Claim: </t>
  </si>
  <si>
    <t>Reference Substance:</t>
  </si>
  <si>
    <t>Analysed by:</t>
  </si>
  <si>
    <t>Date Analysis Started:</t>
  </si>
  <si>
    <t>RSD:</t>
  </si>
  <si>
    <t>Name</t>
  </si>
  <si>
    <t>Signature</t>
  </si>
  <si>
    <t>Date</t>
  </si>
  <si>
    <t>Reviewed By:</t>
  </si>
  <si>
    <t>Please enter the required information in the cells highlighted in green</t>
  </si>
  <si>
    <t>mL Titrant</t>
  </si>
  <si>
    <t>:</t>
  </si>
  <si>
    <t>Standard Weight (mg)</t>
  </si>
  <si>
    <t xml:space="preserve"> Molecular Weight:</t>
  </si>
  <si>
    <t>Molarity (mM/mL)</t>
  </si>
  <si>
    <t>Average :</t>
  </si>
  <si>
    <t xml:space="preserve">Standard </t>
  </si>
  <si>
    <t>A</t>
  </si>
  <si>
    <t>B</t>
  </si>
  <si>
    <t>C</t>
  </si>
  <si>
    <t>D</t>
  </si>
  <si>
    <t>Sample</t>
  </si>
  <si>
    <t>Titre Vol. (mL)</t>
  </si>
  <si>
    <t>Blank</t>
  </si>
  <si>
    <t>Corrected Titre</t>
  </si>
  <si>
    <t>Percentage content</t>
  </si>
  <si>
    <t>Actual Amount (mg)</t>
  </si>
  <si>
    <t>mMoles of titrant</t>
  </si>
  <si>
    <t>Deviation from true Value</t>
  </si>
  <si>
    <t>In sample</t>
  </si>
  <si>
    <t>Blank Correction</t>
  </si>
  <si>
    <t>Correction Factor</t>
  </si>
  <si>
    <t>Target Concentration</t>
  </si>
  <si>
    <t>Each</t>
  </si>
  <si>
    <t>contains</t>
  </si>
  <si>
    <t>Per Label Claim</t>
  </si>
  <si>
    <t>Each mL of</t>
  </si>
  <si>
    <t>is equivalent to</t>
  </si>
  <si>
    <t>Anhydrous Sodium Carbonate</t>
  </si>
  <si>
    <t>0.1 M Hydrochloric Acid VS</t>
  </si>
  <si>
    <t>Standardisation of the Volumetric Solutions</t>
  </si>
  <si>
    <t>Volumetric Solution:</t>
  </si>
  <si>
    <t>National Quality Control Laoboratory</t>
  </si>
  <si>
    <t>Laboratory Data Calculation Spreadsheet</t>
  </si>
  <si>
    <t>Reaction Ratio (VS solution:Standard)</t>
  </si>
  <si>
    <t>Average vial content weight:</t>
  </si>
  <si>
    <t>Weight (mg)</t>
  </si>
  <si>
    <t>Determination of Content of sodium in the Sample</t>
  </si>
  <si>
    <t>Determination of Content of Thiopental in the Sample</t>
  </si>
  <si>
    <t>Weight of empty flask (g)</t>
  </si>
  <si>
    <t>Weight of smp and flask (g)</t>
  </si>
  <si>
    <t>Sample Weight (mg)</t>
  </si>
  <si>
    <t>Thiopental Sodium</t>
  </si>
  <si>
    <t>NDQD201608074</t>
  </si>
  <si>
    <t>Each vial contains 500mg Thiopental Sodium</t>
  </si>
  <si>
    <t>30/01/2017</t>
  </si>
  <si>
    <t>Uniformity of Weight Test Report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</si>
  <si>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</si>
  <si>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</si>
  <si>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</si>
  <si>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</si>
  <si>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</si>
  <si>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</si>
  <si>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</si>
  <si>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</si>
  <si>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</si>
  <si>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THIOPENTAL INJECTION</t>
  </si>
  <si>
    <t>THIOPENTAL SODIUM</t>
  </si>
  <si>
    <t>Each vial contains Thiopental Sodium BP 500mg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</si>
</sst>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"/>
    <numFmt numFmtId="165" formatCode="dd\-mmm\-yy"/>
    <numFmt numFmtId="166" formatCode="0.00000"/>
    <numFmt numFmtId="167" formatCode="0.00\ &quot;M&quot;"/>
    <numFmt numFmtId="168" formatCode="0.00\ &quot;mL&quot;"/>
    <numFmt numFmtId="169" formatCode="0.00\ &quot;mg&quot;"/>
    <numFmt numFmtId="170" formatCode="General\ &quot;VS&quot;"/>
    <numFmt numFmtId="171" formatCode="0.000"/>
    <numFmt numFmtId="172" formatCode="dd\-mmm\-yyyy"/>
    <numFmt numFmtId="173" formatCode="0.0000\ &quot;mg&quot;"/>
    <numFmt numFmtId="174" formatCode="0.0%"/>
  </numFmts>
  <fonts count="36" x14ac:knownFonts="1">
    <font>
      <sz val="10"/>
      <name val="Arial"/>
    </font>
    <font>
      <sz val="10"/>
      <name val="Arial"/>
      <family val="2"/>
    </font>
    <font>
      <b/>
      <u/>
      <sz val="14"/>
      <name val="Book Antiqua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Book Antiqua"/>
      <family val="1"/>
    </font>
    <font>
      <b/>
      <sz val="14"/>
      <name val="Book Antiqua"/>
      <family val="1"/>
    </font>
    <font>
      <b/>
      <i/>
      <sz val="14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b/>
      <sz val="72"/>
      <name val="Book Antiqua"/>
      <family val="1"/>
    </font>
    <font>
      <b/>
      <sz val="52"/>
      <name val="Book Antiqua"/>
      <family val="1"/>
    </font>
    <font>
      <sz val="10"/>
      <color rgb="FF000000"/>
      <name val="Arial"/>
    </font>
    <font>
      <sz val="10"/>
      <color rgb="FF000000"/>
      <name val="Book Antiqua"/>
    </font>
    <font>
      <b/>
      <sz val="10"/>
      <color rgb="FF000000"/>
      <name val="Book Antiqua"/>
    </font>
    <font>
      <b/>
      <i/>
      <sz val="10"/>
      <color rgb="FF000000"/>
      <name val="Book Antiqua"/>
    </font>
    <font>
      <b/>
      <u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u/>
      <sz val="10"/>
      <color rgb="FF000000"/>
      <name val="Book Antiqua"/>
    </font>
    <font>
      <b/>
      <sz val="10"/>
      <color rgb="FF000000"/>
      <name val="Arial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rgb="FFFFFFFF"/>
      </patternFill>
    </fill>
  </fills>
  <borders count="6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5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7" fillId="0" borderId="0"/>
  </cellStyleXfs>
  <cellXfs count="222">
    <xf numFmtId="0" fontId="0" fillId="0" borderId="0" xfId="0"/>
    <xf numFmtId="0" fontId="20" fillId="0" borderId="0" xfId="42" applyFont="1"/>
    <xf numFmtId="0" fontId="20" fillId="0" borderId="0" xfId="42" applyFont="1" applyFill="1" applyBorder="1"/>
    <xf numFmtId="0" fontId="20" fillId="0" borderId="0" xfId="42" applyFont="1" applyBorder="1"/>
    <xf numFmtId="0" fontId="20" fillId="26" borderId="0" xfId="42" quotePrefix="1" applyFont="1" applyFill="1" applyAlignment="1" applyProtection="1">
      <protection locked="0"/>
    </xf>
    <xf numFmtId="0" fontId="22" fillId="0" borderId="11" xfId="42" applyFont="1" applyFill="1" applyBorder="1" applyAlignment="1">
      <alignment horizontal="left" vertical="center" wrapText="1"/>
    </xf>
    <xf numFmtId="0" fontId="20" fillId="0" borderId="0" xfId="42" applyFont="1" applyAlignment="1">
      <alignment vertical="center"/>
    </xf>
    <xf numFmtId="0" fontId="21" fillId="0" borderId="0" xfId="42" applyFont="1" applyAlignment="1">
      <alignment vertical="center"/>
    </xf>
    <xf numFmtId="0" fontId="20" fillId="26" borderId="0" xfId="42" quotePrefix="1" applyFont="1" applyFill="1" applyAlignment="1" applyProtection="1">
      <alignment vertical="center"/>
      <protection locked="0"/>
    </xf>
    <xf numFmtId="165" fontId="20" fillId="0" borderId="0" xfId="42" applyNumberFormat="1" applyFont="1" applyAlignment="1">
      <alignment horizontal="left" vertical="center"/>
    </xf>
    <xf numFmtId="0" fontId="2" fillId="0" borderId="0" xfId="42" applyFont="1" applyAlignment="1">
      <alignment horizontal="left" vertical="center"/>
    </xf>
    <xf numFmtId="0" fontId="20" fillId="0" borderId="0" xfId="42" applyFont="1" applyAlignment="1">
      <alignment horizontal="right" vertical="center"/>
    </xf>
    <xf numFmtId="0" fontId="21" fillId="0" borderId="0" xfId="42" applyFont="1" applyAlignment="1">
      <alignment horizontal="center" vertical="center"/>
    </xf>
    <xf numFmtId="0" fontId="20" fillId="0" borderId="14" xfId="42" applyFont="1" applyBorder="1" applyAlignment="1">
      <alignment horizontal="right" vertical="center"/>
    </xf>
    <xf numFmtId="0" fontId="20" fillId="0" borderId="0" xfId="42" applyFont="1" applyBorder="1" applyAlignment="1">
      <alignment horizontal="center" vertical="center"/>
    </xf>
    <xf numFmtId="0" fontId="2" fillId="0" borderId="0" xfId="42" applyFont="1" applyAlignment="1">
      <alignment vertical="center"/>
    </xf>
    <xf numFmtId="0" fontId="21" fillId="0" borderId="0" xfId="42" quotePrefix="1" applyFont="1" applyAlignment="1">
      <alignment horizontal="left" vertical="center"/>
    </xf>
    <xf numFmtId="0" fontId="20" fillId="0" borderId="0" xfId="42" quotePrefix="1" applyFont="1" applyAlignment="1">
      <alignment horizontal="left" vertical="center"/>
    </xf>
    <xf numFmtId="0" fontId="20" fillId="0" borderId="0" xfId="42" applyFont="1" applyAlignment="1">
      <alignment horizontal="center" vertical="center"/>
    </xf>
    <xf numFmtId="2" fontId="21" fillId="0" borderId="26" xfId="42" applyNumberFormat="1" applyFont="1" applyBorder="1" applyAlignment="1">
      <alignment horizontal="center" vertical="center"/>
    </xf>
    <xf numFmtId="0" fontId="20" fillId="0" borderId="0" xfId="42" quotePrefix="1" applyFont="1" applyBorder="1" applyAlignment="1">
      <alignment horizontal="center" vertical="center"/>
    </xf>
    <xf numFmtId="2" fontId="20" fillId="0" borderId="0" xfId="42" applyNumberFormat="1" applyFont="1" applyBorder="1" applyAlignment="1">
      <alignment horizontal="center" vertical="center"/>
    </xf>
    <xf numFmtId="0" fontId="20" fillId="0" borderId="0" xfId="42" applyFont="1" applyBorder="1" applyAlignment="1">
      <alignment vertical="center"/>
    </xf>
    <xf numFmtId="0" fontId="20" fillId="0" borderId="11" xfId="42" applyFont="1" applyBorder="1" applyAlignment="1">
      <alignment vertical="center"/>
    </xf>
    <xf numFmtId="0" fontId="20" fillId="0" borderId="16" xfId="42" applyFont="1" applyBorder="1" applyAlignment="1">
      <alignment horizontal="center" vertical="center"/>
    </xf>
    <xf numFmtId="0" fontId="21" fillId="0" borderId="0" xfId="42" applyFont="1" applyBorder="1" applyAlignment="1">
      <alignment horizontal="right" vertical="center"/>
    </xf>
    <xf numFmtId="0" fontId="20" fillId="0" borderId="10" xfId="42" quotePrefix="1" applyFont="1" applyBorder="1" applyAlignment="1" applyProtection="1">
      <alignment vertical="center"/>
      <protection locked="0"/>
    </xf>
    <xf numFmtId="0" fontId="20" fillId="0" borderId="10" xfId="42" quotePrefix="1" applyFont="1" applyBorder="1" applyAlignment="1">
      <alignment vertical="center"/>
    </xf>
    <xf numFmtId="0" fontId="20" fillId="0" borderId="10" xfId="42" applyFont="1" applyBorder="1" applyAlignment="1">
      <alignment vertical="center"/>
    </xf>
    <xf numFmtId="0" fontId="21" fillId="0" borderId="31" xfId="42" applyFont="1" applyBorder="1" applyAlignment="1" applyProtection="1">
      <alignment vertical="center"/>
      <protection locked="0"/>
    </xf>
    <xf numFmtId="0" fontId="21" fillId="0" borderId="31" xfId="42" applyFont="1" applyBorder="1" applyAlignment="1">
      <alignment vertical="center"/>
    </xf>
    <xf numFmtId="0" fontId="20" fillId="0" borderId="31" xfId="42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/>
    <xf numFmtId="0" fontId="21" fillId="26" borderId="0" xfId="42" applyFont="1" applyFill="1" applyAlignment="1" applyProtection="1">
      <alignment vertical="center"/>
      <protection locked="0"/>
    </xf>
    <xf numFmtId="2" fontId="20" fillId="0" borderId="7" xfId="0" applyNumberFormat="1" applyFont="1" applyBorder="1" applyProtection="1"/>
    <xf numFmtId="2" fontId="20" fillId="27" borderId="7" xfId="0" applyNumberFormat="1" applyFont="1" applyFill="1" applyBorder="1" applyProtection="1"/>
    <xf numFmtId="166" fontId="20" fillId="27" borderId="7" xfId="0" applyNumberFormat="1" applyFont="1" applyFill="1" applyBorder="1" applyProtection="1"/>
    <xf numFmtId="2" fontId="20" fillId="0" borderId="33" xfId="0" applyNumberFormat="1" applyFont="1" applyBorder="1" applyProtection="1"/>
    <xf numFmtId="0" fontId="22" fillId="0" borderId="0" xfId="42" applyFont="1" applyFill="1" applyBorder="1" applyAlignment="1">
      <alignment vertical="center" wrapText="1"/>
    </xf>
    <xf numFmtId="0" fontId="21" fillId="0" borderId="0" xfId="42" applyFont="1" applyAlignment="1" applyProtection="1">
      <alignment horizontal="right"/>
    </xf>
    <xf numFmtId="0" fontId="20" fillId="0" borderId="0" xfId="42" applyFont="1" applyProtection="1"/>
    <xf numFmtId="0" fontId="20" fillId="0" borderId="22" xfId="42" applyFont="1" applyBorder="1" applyAlignment="1" applyProtection="1">
      <alignment horizontal="right"/>
    </xf>
    <xf numFmtId="0" fontId="20" fillId="0" borderId="34" xfId="42" applyFont="1" applyBorder="1" applyAlignment="1" applyProtection="1">
      <alignment horizontal="right"/>
    </xf>
    <xf numFmtId="10" fontId="20" fillId="24" borderId="24" xfId="42" applyNumberFormat="1" applyFont="1" applyFill="1" applyBorder="1" applyAlignment="1" applyProtection="1">
      <alignment horizontal="center"/>
    </xf>
    <xf numFmtId="0" fontId="20" fillId="0" borderId="35" xfId="42" applyFont="1" applyBorder="1" applyAlignment="1" applyProtection="1">
      <alignment horizontal="right"/>
    </xf>
    <xf numFmtId="0" fontId="20" fillId="25" borderId="25" xfId="42" applyFont="1" applyFill="1" applyBorder="1" applyAlignment="1" applyProtection="1">
      <alignment horizontal="center"/>
    </xf>
    <xf numFmtId="166" fontId="21" fillId="25" borderId="23" xfId="42" applyNumberFormat="1" applyFont="1" applyFill="1" applyBorder="1" applyAlignment="1" applyProtection="1">
      <alignment horizontal="center"/>
    </xf>
    <xf numFmtId="0" fontId="20" fillId="0" borderId="0" xfId="42" applyFont="1" applyFill="1" applyProtection="1"/>
    <xf numFmtId="2" fontId="21" fillId="0" borderId="0" xfId="0" applyNumberFormat="1" applyFont="1" applyFill="1" applyBorder="1" applyAlignment="1" applyProtection="1">
      <alignment horizontal="centerContinuous"/>
    </xf>
    <xf numFmtId="0" fontId="20" fillId="0" borderId="23" xfId="0" applyFont="1" applyBorder="1" applyAlignment="1">
      <alignment horizontal="center"/>
    </xf>
    <xf numFmtId="0" fontId="20" fillId="0" borderId="24" xfId="0" applyFont="1" applyBorder="1" applyAlignment="1">
      <alignment horizontal="center"/>
    </xf>
    <xf numFmtId="0" fontId="20" fillId="0" borderId="25" xfId="0" applyFont="1" applyBorder="1" applyAlignment="1">
      <alignment horizontal="center"/>
    </xf>
    <xf numFmtId="2" fontId="20" fillId="0" borderId="0" xfId="0" applyNumberFormat="1" applyFont="1" applyBorder="1" applyAlignment="1" applyProtection="1">
      <alignment horizontal="right"/>
    </xf>
    <xf numFmtId="2" fontId="23" fillId="26" borderId="23" xfId="42" applyNumberFormat="1" applyFont="1" applyFill="1" applyBorder="1" applyAlignment="1" applyProtection="1">
      <alignment horizontal="center"/>
      <protection locked="0"/>
    </xf>
    <xf numFmtId="2" fontId="23" fillId="26" borderId="24" xfId="42" applyNumberFormat="1" applyFont="1" applyFill="1" applyBorder="1" applyAlignment="1" applyProtection="1">
      <alignment horizontal="center"/>
      <protection locked="0"/>
    </xf>
    <xf numFmtId="2" fontId="23" fillId="26" borderId="25" xfId="42" applyNumberFormat="1" applyFont="1" applyFill="1" applyBorder="1" applyAlignment="1" applyProtection="1">
      <alignment horizontal="center"/>
      <protection locked="0"/>
    </xf>
    <xf numFmtId="2" fontId="21" fillId="0" borderId="16" xfId="42" applyNumberFormat="1" applyFont="1" applyBorder="1" applyAlignment="1">
      <alignment horizontal="center" vertical="center"/>
    </xf>
    <xf numFmtId="2" fontId="23" fillId="26" borderId="0" xfId="42" applyNumberFormat="1" applyFont="1" applyFill="1" applyBorder="1" applyAlignment="1" applyProtection="1">
      <alignment horizontal="center"/>
      <protection locked="0"/>
    </xf>
    <xf numFmtId="2" fontId="23" fillId="0" borderId="0" xfId="42" applyNumberFormat="1" applyFont="1" applyFill="1" applyBorder="1" applyAlignment="1" applyProtection="1">
      <alignment horizontal="center"/>
      <protection locked="0"/>
    </xf>
    <xf numFmtId="2" fontId="23" fillId="26" borderId="0" xfId="42" applyNumberFormat="1" applyFont="1" applyFill="1" applyBorder="1" applyAlignment="1" applyProtection="1">
      <alignment horizontal="left"/>
      <protection locked="0"/>
    </xf>
    <xf numFmtId="2" fontId="21" fillId="0" borderId="13" xfId="42" applyNumberFormat="1" applyFont="1" applyBorder="1" applyAlignment="1">
      <alignment horizontal="center" vertical="center"/>
    </xf>
    <xf numFmtId="2" fontId="21" fillId="0" borderId="32" xfId="42" applyNumberFormat="1" applyFont="1" applyBorder="1" applyAlignment="1">
      <alignment horizontal="center" vertical="center"/>
    </xf>
    <xf numFmtId="2" fontId="21" fillId="0" borderId="0" xfId="42" applyNumberFormat="1" applyFont="1" applyFill="1" applyBorder="1" applyAlignment="1">
      <alignment horizontal="center" vertical="center"/>
    </xf>
    <xf numFmtId="0" fontId="20" fillId="0" borderId="20" xfId="0" applyFont="1" applyBorder="1" applyAlignment="1">
      <alignment horizontal="center"/>
    </xf>
    <xf numFmtId="0" fontId="20" fillId="0" borderId="34" xfId="0" applyFont="1" applyBorder="1" applyAlignment="1">
      <alignment horizontal="center"/>
    </xf>
    <xf numFmtId="0" fontId="20" fillId="0" borderId="35" xfId="0" applyFont="1" applyBorder="1" applyAlignment="1">
      <alignment horizontal="center"/>
    </xf>
    <xf numFmtId="2" fontId="23" fillId="26" borderId="20" xfId="42" applyNumberFormat="1" applyFont="1" applyFill="1" applyBorder="1" applyAlignment="1" applyProtection="1">
      <alignment horizontal="center"/>
      <protection locked="0"/>
    </xf>
    <xf numFmtId="2" fontId="23" fillId="26" borderId="34" xfId="42" applyNumberFormat="1" applyFont="1" applyFill="1" applyBorder="1" applyAlignment="1" applyProtection="1">
      <alignment horizontal="center"/>
      <protection locked="0"/>
    </xf>
    <xf numFmtId="2" fontId="23" fillId="26" borderId="35" xfId="42" applyNumberFormat="1" applyFont="1" applyFill="1" applyBorder="1" applyAlignment="1" applyProtection="1">
      <alignment horizontal="center"/>
      <protection locked="0"/>
    </xf>
    <xf numFmtId="164" fontId="21" fillId="25" borderId="27" xfId="42" applyNumberFormat="1" applyFont="1" applyFill="1" applyBorder="1" applyAlignment="1" applyProtection="1">
      <alignment horizontal="center"/>
    </xf>
    <xf numFmtId="0" fontId="20" fillId="0" borderId="20" xfId="42" applyFont="1" applyBorder="1" applyAlignment="1" applyProtection="1">
      <alignment horizontal="right"/>
    </xf>
    <xf numFmtId="10" fontId="24" fillId="24" borderId="24" xfId="42" applyNumberFormat="1" applyFont="1" applyFill="1" applyBorder="1" applyAlignment="1" applyProtection="1">
      <alignment horizontal="center"/>
    </xf>
    <xf numFmtId="0" fontId="24" fillId="25" borderId="25" xfId="42" applyFont="1" applyFill="1" applyBorder="1" applyAlignment="1" applyProtection="1">
      <alignment horizontal="center"/>
    </xf>
    <xf numFmtId="2" fontId="21" fillId="0" borderId="12" xfId="42" applyNumberFormat="1" applyFont="1" applyBorder="1" applyAlignment="1">
      <alignment horizontal="center" vertical="center"/>
    </xf>
    <xf numFmtId="2" fontId="23" fillId="25" borderId="27" xfId="42" applyNumberFormat="1" applyFont="1" applyFill="1" applyBorder="1" applyAlignment="1" applyProtection="1">
      <alignment horizontal="center"/>
    </xf>
    <xf numFmtId="2" fontId="20" fillId="0" borderId="29" xfId="42" applyNumberFormat="1" applyFont="1" applyBorder="1" applyAlignment="1">
      <alignment horizontal="center"/>
    </xf>
    <xf numFmtId="2" fontId="20" fillId="0" borderId="29" xfId="42" applyNumberFormat="1" applyFont="1" applyBorder="1" applyAlignment="1">
      <alignment horizontal="center" vertical="center"/>
    </xf>
    <xf numFmtId="2" fontId="20" fillId="0" borderId="31" xfId="42" applyNumberFormat="1" applyFont="1" applyBorder="1" applyAlignment="1">
      <alignment horizontal="center" vertical="center"/>
    </xf>
    <xf numFmtId="164" fontId="20" fillId="0" borderId="23" xfId="42" applyNumberFormat="1" applyFont="1" applyBorder="1" applyAlignment="1">
      <alignment horizontal="center" vertical="center"/>
    </xf>
    <xf numFmtId="164" fontId="20" fillId="0" borderId="24" xfId="42" applyNumberFormat="1" applyFont="1" applyBorder="1" applyAlignment="1">
      <alignment horizontal="center" vertical="center"/>
    </xf>
    <xf numFmtId="164" fontId="20" fillId="0" borderId="25" xfId="42" applyNumberFormat="1" applyFont="1" applyBorder="1" applyAlignment="1">
      <alignment horizontal="center" vertical="center"/>
    </xf>
    <xf numFmtId="0" fontId="20" fillId="0" borderId="15" xfId="42" applyFont="1" applyBorder="1" applyAlignment="1">
      <alignment horizontal="center" vertical="center"/>
    </xf>
    <xf numFmtId="0" fontId="20" fillId="0" borderId="0" xfId="42" applyFont="1" applyBorder="1" applyAlignment="1">
      <alignment horizontal="right" vertical="center"/>
    </xf>
    <xf numFmtId="167" fontId="23" fillId="26" borderId="0" xfId="42" applyNumberFormat="1" applyFont="1" applyFill="1" applyBorder="1" applyAlignment="1" applyProtection="1">
      <alignment horizontal="center"/>
      <protection locked="0"/>
    </xf>
    <xf numFmtId="166" fontId="20" fillId="0" borderId="29" xfId="0" applyNumberFormat="1" applyFont="1" applyBorder="1" applyAlignment="1" applyProtection="1">
      <alignment horizontal="center"/>
    </xf>
    <xf numFmtId="166" fontId="20" fillId="0" borderId="36" xfId="0" applyNumberFormat="1" applyFont="1" applyBorder="1" applyAlignment="1" applyProtection="1">
      <alignment horizontal="center"/>
    </xf>
    <xf numFmtId="166" fontId="20" fillId="0" borderId="15" xfId="0" applyNumberFormat="1" applyFont="1" applyBorder="1" applyAlignment="1" applyProtection="1">
      <alignment horizontal="center"/>
    </xf>
    <xf numFmtId="166" fontId="20" fillId="0" borderId="23" xfId="0" applyNumberFormat="1" applyFont="1" applyBorder="1" applyAlignment="1" applyProtection="1">
      <alignment horizontal="center"/>
    </xf>
    <xf numFmtId="166" fontId="20" fillId="0" borderId="24" xfId="0" applyNumberFormat="1" applyFont="1" applyBorder="1" applyAlignment="1" applyProtection="1">
      <alignment horizontal="center"/>
    </xf>
    <xf numFmtId="166" fontId="20" fillId="0" borderId="25" xfId="0" applyNumberFormat="1" applyFont="1" applyBorder="1" applyAlignment="1" applyProtection="1">
      <alignment horizontal="center"/>
    </xf>
    <xf numFmtId="2" fontId="20" fillId="0" borderId="37" xfId="0" applyNumberFormat="1" applyFont="1" applyBorder="1" applyProtection="1"/>
    <xf numFmtId="10" fontId="20" fillId="0" borderId="0" xfId="42" applyNumberFormat="1" applyFont="1" applyFill="1" applyBorder="1" applyAlignment="1" applyProtection="1">
      <alignment horizontal="center"/>
    </xf>
    <xf numFmtId="0" fontId="20" fillId="0" borderId="0" xfId="42" applyFont="1" applyFill="1" applyBorder="1" applyAlignment="1" applyProtection="1">
      <alignment horizontal="center"/>
    </xf>
    <xf numFmtId="10" fontId="24" fillId="0" borderId="24" xfId="42" applyNumberFormat="1" applyFont="1" applyFill="1" applyBorder="1" applyAlignment="1" applyProtection="1">
      <alignment horizontal="center"/>
    </xf>
    <xf numFmtId="2" fontId="20" fillId="0" borderId="36" xfId="42" applyNumberFormat="1" applyFont="1" applyBorder="1" applyAlignment="1">
      <alignment horizontal="center"/>
    </xf>
    <xf numFmtId="2" fontId="21" fillId="0" borderId="0" xfId="42" applyNumberFormat="1" applyFont="1" applyFill="1" applyBorder="1" applyAlignment="1">
      <alignment vertical="center"/>
    </xf>
    <xf numFmtId="2" fontId="20" fillId="0" borderId="0" xfId="42" applyNumberFormat="1" applyFont="1" applyFill="1" applyBorder="1" applyAlignment="1">
      <alignment horizontal="center"/>
    </xf>
    <xf numFmtId="0" fontId="20" fillId="0" borderId="0" xfId="42" applyFont="1" applyFill="1" applyBorder="1" applyAlignment="1">
      <alignment horizontal="center"/>
    </xf>
    <xf numFmtId="2" fontId="23" fillId="0" borderId="0" xfId="42" applyNumberFormat="1" applyFont="1" applyFill="1" applyBorder="1" applyAlignment="1" applyProtection="1">
      <alignment horizontal="center"/>
    </xf>
    <xf numFmtId="10" fontId="24" fillId="0" borderId="0" xfId="42" applyNumberFormat="1" applyFont="1" applyFill="1" applyBorder="1" applyAlignment="1" applyProtection="1">
      <alignment horizontal="center"/>
    </xf>
    <xf numFmtId="0" fontId="24" fillId="0" borderId="0" xfId="42" applyFont="1" applyFill="1" applyBorder="1" applyAlignment="1" applyProtection="1">
      <alignment horizontal="center"/>
    </xf>
    <xf numFmtId="2" fontId="21" fillId="0" borderId="26" xfId="42" applyNumberFormat="1" applyFont="1" applyBorder="1" applyAlignment="1">
      <alignment vertical="center"/>
    </xf>
    <xf numFmtId="10" fontId="23" fillId="25" borderId="27" xfId="42" applyNumberFormat="1" applyFont="1" applyFill="1" applyBorder="1" applyAlignment="1" applyProtection="1">
      <alignment horizontal="center"/>
    </xf>
    <xf numFmtId="2" fontId="20" fillId="0" borderId="15" xfId="42" applyNumberFormat="1" applyFont="1" applyBorder="1" applyAlignment="1">
      <alignment horizontal="center"/>
    </xf>
    <xf numFmtId="168" fontId="21" fillId="26" borderId="0" xfId="42" applyNumberFormat="1" applyFont="1" applyFill="1" applyAlignment="1" applyProtection="1">
      <alignment horizontal="center" vertical="center"/>
      <protection locked="0"/>
    </xf>
    <xf numFmtId="169" fontId="21" fillId="26" borderId="0" xfId="42" applyNumberFormat="1" applyFont="1" applyFill="1" applyAlignment="1" applyProtection="1">
      <alignment horizontal="center" vertical="center"/>
      <protection locked="0"/>
    </xf>
    <xf numFmtId="0" fontId="21" fillId="0" borderId="0" xfId="42" applyFont="1" applyAlignment="1">
      <alignment horizontal="right" vertical="center"/>
    </xf>
    <xf numFmtId="0" fontId="20" fillId="0" borderId="0" xfId="42" applyFont="1" applyAlignment="1">
      <alignment horizontal="center"/>
    </xf>
    <xf numFmtId="2" fontId="20" fillId="0" borderId="0" xfId="42" applyNumberFormat="1" applyFont="1" applyAlignment="1">
      <alignment horizontal="center"/>
    </xf>
    <xf numFmtId="0" fontId="23" fillId="26" borderId="0" xfId="42" applyFont="1" applyFill="1" applyAlignment="1" applyProtection="1">
      <alignment vertical="center"/>
      <protection locked="0"/>
    </xf>
    <xf numFmtId="0" fontId="24" fillId="26" borderId="0" xfId="42" applyFont="1" applyFill="1" applyAlignment="1" applyProtection="1">
      <alignment horizontal="left" vertical="center"/>
      <protection locked="0"/>
    </xf>
    <xf numFmtId="0" fontId="24" fillId="26" borderId="0" xfId="42" quotePrefix="1" applyFont="1" applyFill="1" applyAlignment="1" applyProtection="1">
      <alignment vertical="center"/>
      <protection locked="0"/>
    </xf>
    <xf numFmtId="165" fontId="24" fillId="26" borderId="0" xfId="42" applyNumberFormat="1" applyFont="1" applyFill="1" applyAlignment="1" applyProtection="1">
      <alignment horizontal="left" vertical="center"/>
      <protection locked="0"/>
    </xf>
    <xf numFmtId="170" fontId="23" fillId="26" borderId="0" xfId="42" applyNumberFormat="1" applyFont="1" applyFill="1" applyBorder="1" applyAlignment="1" applyProtection="1">
      <alignment horizontal="left"/>
      <protection locked="0"/>
    </xf>
    <xf numFmtId="2" fontId="23" fillId="26" borderId="21" xfId="42" applyNumberFormat="1" applyFont="1" applyFill="1" applyBorder="1" applyAlignment="1" applyProtection="1">
      <alignment horizontal="center"/>
      <protection locked="0"/>
    </xf>
    <xf numFmtId="2" fontId="23" fillId="26" borderId="28" xfId="42" applyNumberFormat="1" applyFont="1" applyFill="1" applyBorder="1" applyAlignment="1" applyProtection="1">
      <alignment horizontal="center"/>
      <protection locked="0"/>
    </xf>
    <xf numFmtId="2" fontId="23" fillId="26" borderId="30" xfId="42" applyNumberFormat="1" applyFont="1" applyFill="1" applyBorder="1" applyAlignment="1" applyProtection="1">
      <alignment horizontal="center"/>
      <protection locked="0"/>
    </xf>
    <xf numFmtId="164" fontId="20" fillId="0" borderId="23" xfId="0" applyNumberFormat="1" applyFont="1" applyBorder="1" applyAlignment="1" applyProtection="1">
      <alignment horizontal="center"/>
    </xf>
    <xf numFmtId="164" fontId="20" fillId="0" borderId="24" xfId="0" applyNumberFormat="1" applyFont="1" applyBorder="1" applyAlignment="1" applyProtection="1">
      <alignment horizontal="center"/>
    </xf>
    <xf numFmtId="164" fontId="20" fillId="0" borderId="25" xfId="0" applyNumberFormat="1" applyFont="1" applyBorder="1" applyAlignment="1" applyProtection="1">
      <alignment horizontal="center"/>
    </xf>
    <xf numFmtId="10" fontId="21" fillId="25" borderId="38" xfId="42" applyNumberFormat="1" applyFont="1" applyFill="1" applyBorder="1" applyAlignment="1" applyProtection="1">
      <alignment horizontal="center"/>
    </xf>
    <xf numFmtId="0" fontId="21" fillId="0" borderId="16" xfId="42" applyFont="1" applyBorder="1" applyAlignment="1">
      <alignment horizontal="center" vertical="center"/>
    </xf>
    <xf numFmtId="10" fontId="20" fillId="0" borderId="20" xfId="0" applyNumberFormat="1" applyFont="1" applyBorder="1" applyAlignment="1" applyProtection="1">
      <alignment horizontal="center"/>
    </xf>
    <xf numFmtId="10" fontId="20" fillId="0" borderId="34" xfId="0" applyNumberFormat="1" applyFont="1" applyBorder="1" applyAlignment="1" applyProtection="1">
      <alignment horizontal="center"/>
    </xf>
    <xf numFmtId="10" fontId="20" fillId="0" borderId="35" xfId="0" applyNumberFormat="1" applyFont="1" applyBorder="1" applyAlignment="1" applyProtection="1">
      <alignment horizontal="center"/>
    </xf>
    <xf numFmtId="164" fontId="21" fillId="25" borderId="38" xfId="42" applyNumberFormat="1" applyFont="1" applyFill="1" applyBorder="1" applyAlignment="1" applyProtection="1">
      <alignment horizontal="center"/>
    </xf>
    <xf numFmtId="10" fontId="20" fillId="0" borderId="21" xfId="42" applyNumberFormat="1" applyFont="1" applyBorder="1" applyAlignment="1">
      <alignment horizontal="center"/>
    </xf>
    <xf numFmtId="10" fontId="20" fillId="0" borderId="28" xfId="42" applyNumberFormat="1" applyFont="1" applyBorder="1" applyAlignment="1">
      <alignment horizontal="center"/>
    </xf>
    <xf numFmtId="10" fontId="20" fillId="0" borderId="30" xfId="42" applyNumberFormat="1" applyFont="1" applyBorder="1" applyAlignment="1">
      <alignment horizontal="center"/>
    </xf>
    <xf numFmtId="2" fontId="20" fillId="0" borderId="23" xfId="42" applyNumberFormat="1" applyFont="1" applyBorder="1" applyAlignment="1">
      <alignment horizontal="center"/>
    </xf>
    <xf numFmtId="2" fontId="20" fillId="0" borderId="24" xfId="42" applyNumberFormat="1" applyFont="1" applyBorder="1" applyAlignment="1">
      <alignment horizontal="center"/>
    </xf>
    <xf numFmtId="2" fontId="20" fillId="0" borderId="25" xfId="42" applyNumberFormat="1" applyFont="1" applyBorder="1" applyAlignment="1">
      <alignment horizontal="center"/>
    </xf>
    <xf numFmtId="2" fontId="20" fillId="0" borderId="21" xfId="42" applyNumberFormat="1" applyFont="1" applyBorder="1" applyAlignment="1">
      <alignment horizontal="center"/>
    </xf>
    <xf numFmtId="2" fontId="20" fillId="0" borderId="28" xfId="42" applyNumberFormat="1" applyFont="1" applyBorder="1" applyAlignment="1">
      <alignment horizontal="center"/>
    </xf>
    <xf numFmtId="2" fontId="20" fillId="0" borderId="30" xfId="42" applyNumberFormat="1" applyFont="1" applyBorder="1" applyAlignment="1">
      <alignment horizontal="center"/>
    </xf>
    <xf numFmtId="164" fontId="23" fillId="26" borderId="20" xfId="42" applyNumberFormat="1" applyFont="1" applyFill="1" applyBorder="1" applyAlignment="1" applyProtection="1">
      <alignment horizontal="center"/>
      <protection locked="0"/>
    </xf>
    <xf numFmtId="164" fontId="23" fillId="26" borderId="34" xfId="42" applyNumberFormat="1" applyFont="1" applyFill="1" applyBorder="1" applyAlignment="1" applyProtection="1">
      <alignment horizontal="center"/>
      <protection locked="0"/>
    </xf>
    <xf numFmtId="164" fontId="23" fillId="26" borderId="35" xfId="42" applyNumberFormat="1" applyFont="1" applyFill="1" applyBorder="1" applyAlignment="1" applyProtection="1">
      <alignment horizontal="center"/>
      <protection locked="0"/>
    </xf>
    <xf numFmtId="171" fontId="23" fillId="26" borderId="0" xfId="42" applyNumberFormat="1" applyFont="1" applyFill="1" applyBorder="1" applyAlignment="1" applyProtection="1">
      <alignment horizontal="center"/>
      <protection locked="0"/>
    </xf>
    <xf numFmtId="0" fontId="28" fillId="0" borderId="0" xfId="44" applyFont="1" applyFill="1"/>
    <xf numFmtId="0" fontId="28" fillId="0" borderId="0" xfId="44" applyFont="1" applyFill="1" applyAlignment="1">
      <alignment horizontal="center"/>
    </xf>
    <xf numFmtId="10" fontId="28" fillId="0" borderId="0" xfId="44" applyNumberFormat="1" applyFont="1" applyFill="1"/>
    <xf numFmtId="166" fontId="28" fillId="0" borderId="0" xfId="44" applyNumberFormat="1" applyFont="1" applyFill="1" applyAlignment="1">
      <alignment horizontal="center"/>
    </xf>
    <xf numFmtId="10" fontId="28" fillId="0" borderId="0" xfId="44" applyNumberFormat="1" applyFont="1" applyFill="1" applyAlignment="1">
      <alignment horizontal="center"/>
    </xf>
    <xf numFmtId="0" fontId="29" fillId="0" borderId="0" xfId="44" applyFont="1" applyFill="1"/>
    <xf numFmtId="2" fontId="28" fillId="0" borderId="0" xfId="44" applyNumberFormat="1" applyFont="1" applyFill="1" applyAlignment="1">
      <alignment horizontal="center"/>
    </xf>
    <xf numFmtId="0" fontId="30" fillId="0" borderId="0" xfId="44" applyFont="1" applyFill="1" applyAlignment="1">
      <alignment horizontal="center" wrapText="1"/>
    </xf>
    <xf numFmtId="0" fontId="32" fillId="0" borderId="39" xfId="44" applyFont="1" applyFill="1" applyBorder="1"/>
    <xf numFmtId="172" fontId="28" fillId="0" borderId="0" xfId="44" applyNumberFormat="1" applyFont="1" applyFill="1" applyAlignment="1">
      <alignment horizontal="center"/>
    </xf>
    <xf numFmtId="2" fontId="33" fillId="28" borderId="40" xfId="44" applyNumberFormat="1" applyFont="1" applyFill="1" applyBorder="1" applyAlignment="1" applyProtection="1">
      <alignment horizontal="center"/>
      <protection locked="0"/>
    </xf>
    <xf numFmtId="0" fontId="34" fillId="0" borderId="0" xfId="44" applyFont="1" applyFill="1" applyAlignment="1">
      <alignment horizontal="left"/>
    </xf>
    <xf numFmtId="166" fontId="29" fillId="0" borderId="41" xfId="44" applyNumberFormat="1" applyFont="1" applyFill="1" applyBorder="1" applyAlignment="1">
      <alignment horizontal="center"/>
    </xf>
    <xf numFmtId="166" fontId="29" fillId="0" borderId="42" xfId="44" applyNumberFormat="1" applyFont="1" applyFill="1" applyBorder="1" applyAlignment="1">
      <alignment horizontal="center"/>
    </xf>
    <xf numFmtId="0" fontId="29" fillId="0" borderId="41" xfId="44" applyFont="1" applyFill="1" applyBorder="1" applyAlignment="1">
      <alignment horizontal="center"/>
    </xf>
    <xf numFmtId="0" fontId="29" fillId="0" borderId="42" xfId="44" applyFont="1" applyFill="1" applyBorder="1" applyAlignment="1">
      <alignment horizontal="center"/>
    </xf>
    <xf numFmtId="2" fontId="28" fillId="0" borderId="0" xfId="44" applyNumberFormat="1" applyFont="1" applyFill="1" applyAlignment="1">
      <alignment horizontal="center" wrapText="1"/>
    </xf>
    <xf numFmtId="0" fontId="28" fillId="0" borderId="43" xfId="44" applyFont="1" applyFill="1" applyBorder="1" applyAlignment="1">
      <alignment horizontal="center"/>
    </xf>
    <xf numFmtId="2" fontId="28" fillId="28" borderId="44" xfId="44" applyNumberFormat="1" applyFont="1" applyFill="1" applyBorder="1" applyAlignment="1" applyProtection="1">
      <alignment horizontal="center"/>
      <protection locked="0"/>
    </xf>
    <xf numFmtId="2" fontId="28" fillId="28" borderId="43" xfId="44" applyNumberFormat="1" applyFont="1" applyFill="1" applyBorder="1" applyAlignment="1" applyProtection="1">
      <alignment horizontal="center"/>
      <protection locked="0"/>
    </xf>
    <xf numFmtId="2" fontId="28" fillId="0" borderId="43" xfId="44" applyNumberFormat="1" applyFont="1" applyFill="1" applyBorder="1" applyAlignment="1">
      <alignment horizontal="center"/>
    </xf>
    <xf numFmtId="10" fontId="28" fillId="0" borderId="45" xfId="44" applyNumberFormat="1" applyFont="1" applyFill="1" applyBorder="1" applyAlignment="1">
      <alignment horizontal="center"/>
    </xf>
    <xf numFmtId="0" fontId="28" fillId="0" borderId="46" xfId="44" applyFont="1" applyFill="1" applyBorder="1" applyAlignment="1">
      <alignment horizontal="center"/>
    </xf>
    <xf numFmtId="2" fontId="28" fillId="28" borderId="45" xfId="44" applyNumberFormat="1" applyFont="1" applyFill="1" applyBorder="1" applyAlignment="1" applyProtection="1">
      <alignment horizontal="center"/>
      <protection locked="0"/>
    </xf>
    <xf numFmtId="2" fontId="28" fillId="28" borderId="46" xfId="44" applyNumberFormat="1" applyFont="1" applyFill="1" applyBorder="1" applyAlignment="1" applyProtection="1">
      <alignment horizontal="center"/>
      <protection locked="0"/>
    </xf>
    <xf numFmtId="2" fontId="28" fillId="0" borderId="46" xfId="44" applyNumberFormat="1" applyFont="1" applyFill="1" applyBorder="1" applyAlignment="1">
      <alignment horizontal="center"/>
    </xf>
    <xf numFmtId="2" fontId="28" fillId="28" borderId="45" xfId="44" applyNumberFormat="1" applyFont="1" applyFill="1" applyBorder="1" applyAlignment="1" applyProtection="1">
      <alignment horizontal="center" wrapText="1"/>
      <protection locked="0"/>
    </xf>
    <xf numFmtId="164" fontId="28" fillId="0" borderId="0" xfId="44" applyNumberFormat="1" applyFont="1" applyFill="1" applyAlignment="1">
      <alignment horizontal="center"/>
    </xf>
    <xf numFmtId="164" fontId="35" fillId="0" borderId="0" xfId="44" applyNumberFormat="1" applyFont="1" applyFill="1" applyAlignment="1">
      <alignment horizontal="center"/>
    </xf>
    <xf numFmtId="10" fontId="35" fillId="0" borderId="0" xfId="44" applyNumberFormat="1" applyFont="1" applyFill="1" applyAlignment="1">
      <alignment horizontal="center"/>
    </xf>
    <xf numFmtId="166" fontId="35" fillId="0" borderId="0" xfId="44" applyNumberFormat="1" applyFont="1" applyFill="1" applyAlignment="1">
      <alignment horizontal="center"/>
    </xf>
    <xf numFmtId="2" fontId="27" fillId="0" borderId="0" xfId="44" applyNumberFormat="1" applyFill="1" applyAlignment="1">
      <alignment horizontal="center"/>
    </xf>
    <xf numFmtId="166" fontId="27" fillId="0" borderId="0" xfId="44" applyNumberFormat="1" applyFill="1"/>
    <xf numFmtId="10" fontId="27" fillId="0" borderId="0" xfId="44" applyNumberFormat="1" applyFill="1"/>
    <xf numFmtId="2" fontId="27" fillId="0" borderId="0" xfId="44" applyNumberFormat="1" applyFill="1"/>
    <xf numFmtId="0" fontId="27" fillId="0" borderId="0" xfId="44" applyFill="1" applyAlignment="1">
      <alignment horizontal="right"/>
    </xf>
    <xf numFmtId="1" fontId="28" fillId="0" borderId="47" xfId="44" applyNumberFormat="1" applyFont="1" applyFill="1" applyBorder="1" applyAlignment="1">
      <alignment horizontal="center"/>
    </xf>
    <xf numFmtId="2" fontId="28" fillId="28" borderId="48" xfId="44" applyNumberFormat="1" applyFont="1" applyFill="1" applyBorder="1" applyAlignment="1" applyProtection="1">
      <alignment horizontal="center" wrapText="1"/>
      <protection locked="0"/>
    </xf>
    <xf numFmtId="2" fontId="28" fillId="28" borderId="47" xfId="44" applyNumberFormat="1" applyFont="1" applyFill="1" applyBorder="1" applyAlignment="1" applyProtection="1">
      <alignment horizontal="center"/>
      <protection locked="0"/>
    </xf>
    <xf numFmtId="2" fontId="28" fillId="0" borderId="47" xfId="44" applyNumberFormat="1" applyFont="1" applyFill="1" applyBorder="1" applyAlignment="1">
      <alignment horizontal="center"/>
    </xf>
    <xf numFmtId="10" fontId="28" fillId="0" borderId="48" xfId="44" applyNumberFormat="1" applyFont="1" applyFill="1" applyBorder="1" applyAlignment="1">
      <alignment horizontal="center"/>
    </xf>
    <xf numFmtId="0" fontId="28" fillId="0" borderId="49" xfId="44" applyFont="1" applyFill="1" applyBorder="1" applyAlignment="1">
      <alignment horizontal="right"/>
    </xf>
    <xf numFmtId="164" fontId="28" fillId="0" borderId="50" xfId="44" applyNumberFormat="1" applyFont="1" applyFill="1" applyBorder="1" applyAlignment="1">
      <alignment horizontal="center"/>
    </xf>
    <xf numFmtId="164" fontId="28" fillId="0" borderId="51" xfId="44" applyNumberFormat="1" applyFont="1" applyFill="1" applyBorder="1" applyAlignment="1">
      <alignment horizontal="center"/>
    </xf>
    <xf numFmtId="164" fontId="28" fillId="0" borderId="52" xfId="44" applyNumberFormat="1" applyFont="1" applyFill="1" applyBorder="1" applyAlignment="1">
      <alignment horizontal="center"/>
    </xf>
    <xf numFmtId="0" fontId="28" fillId="0" borderId="53" xfId="44" applyFont="1" applyFill="1" applyBorder="1" applyAlignment="1">
      <alignment horizontal="right"/>
    </xf>
    <xf numFmtId="164" fontId="29" fillId="0" borderId="54" xfId="44" applyNumberFormat="1" applyFont="1" applyFill="1" applyBorder="1" applyAlignment="1">
      <alignment horizontal="center"/>
    </xf>
    <xf numFmtId="164" fontId="29" fillId="0" borderId="55" xfId="44" applyNumberFormat="1" applyFont="1" applyFill="1" applyBorder="1" applyAlignment="1">
      <alignment horizontal="center"/>
    </xf>
    <xf numFmtId="164" fontId="29" fillId="0" borderId="56" xfId="44" applyNumberFormat="1" applyFont="1" applyFill="1" applyBorder="1" applyAlignment="1">
      <alignment horizontal="center"/>
    </xf>
    <xf numFmtId="166" fontId="28" fillId="0" borderId="0" xfId="44" applyNumberFormat="1" applyFont="1" applyFill="1"/>
    <xf numFmtId="0" fontId="29" fillId="0" borderId="41" xfId="44" applyFont="1" applyFill="1" applyBorder="1" applyAlignment="1">
      <alignment horizontal="center" vertical="center"/>
    </xf>
    <xf numFmtId="0" fontId="29" fillId="0" borderId="41" xfId="44" applyFont="1" applyFill="1" applyBorder="1" applyAlignment="1">
      <alignment horizontal="center" wrapText="1"/>
    </xf>
    <xf numFmtId="174" fontId="29" fillId="0" borderId="58" xfId="44" applyNumberFormat="1" applyFont="1" applyFill="1" applyBorder="1" applyAlignment="1">
      <alignment horizontal="center"/>
    </xf>
    <xf numFmtId="169" fontId="29" fillId="0" borderId="59" xfId="44" applyNumberFormat="1" applyFont="1" applyFill="1" applyBorder="1" applyAlignment="1">
      <alignment horizontal="center" vertical="center"/>
    </xf>
    <xf numFmtId="174" fontId="29" fillId="0" borderId="47" xfId="44" applyNumberFormat="1" applyFont="1" applyFill="1" applyBorder="1" applyAlignment="1">
      <alignment horizontal="center"/>
    </xf>
    <xf numFmtId="0" fontId="28" fillId="0" borderId="61" xfId="44" applyFont="1" applyFill="1" applyBorder="1"/>
    <xf numFmtId="0" fontId="28" fillId="0" borderId="0" xfId="44" applyFont="1" applyFill="1" applyAlignment="1">
      <alignment horizontal="right"/>
    </xf>
    <xf numFmtId="10" fontId="28" fillId="0" borderId="62" xfId="44" applyNumberFormat="1" applyFont="1" applyFill="1" applyBorder="1"/>
    <xf numFmtId="0" fontId="29" fillId="0" borderId="63" xfId="44" applyFont="1" applyFill="1" applyBorder="1" applyAlignment="1">
      <alignment horizontal="center"/>
    </xf>
    <xf numFmtId="0" fontId="28" fillId="0" borderId="63" xfId="44" applyFont="1" applyFill="1" applyBorder="1" applyAlignment="1">
      <alignment horizontal="center"/>
    </xf>
    <xf numFmtId="0" fontId="29" fillId="0" borderId="0" xfId="44" applyFont="1" applyFill="1" applyAlignment="1">
      <alignment horizontal="right"/>
    </xf>
    <xf numFmtId="0" fontId="28" fillId="0" borderId="64" xfId="44" applyFont="1" applyFill="1" applyBorder="1"/>
    <xf numFmtId="0" fontId="29" fillId="0" borderId="65" xfId="44" applyFont="1" applyFill="1" applyBorder="1"/>
    <xf numFmtId="0" fontId="28" fillId="0" borderId="65" xfId="44" applyFont="1" applyFill="1" applyBorder="1"/>
    <xf numFmtId="0" fontId="27" fillId="0" borderId="0" xfId="44" applyFill="1"/>
    <xf numFmtId="0" fontId="29" fillId="0" borderId="0" xfId="44" applyFont="1" applyFill="1" applyAlignment="1">
      <alignment horizontal="right"/>
    </xf>
    <xf numFmtId="0" fontId="34" fillId="0" borderId="0" xfId="44" applyFont="1" applyFill="1" applyAlignment="1">
      <alignment horizontal="center"/>
    </xf>
    <xf numFmtId="173" fontId="29" fillId="0" borderId="57" xfId="44" applyNumberFormat="1" applyFont="1" applyFill="1" applyBorder="1" applyAlignment="1">
      <alignment horizontal="center" vertical="center"/>
    </xf>
    <xf numFmtId="173" fontId="29" fillId="0" borderId="60" xfId="44" applyNumberFormat="1" applyFont="1" applyFill="1" applyBorder="1" applyAlignment="1">
      <alignment horizontal="center" vertical="center"/>
    </xf>
    <xf numFmtId="0" fontId="29" fillId="0" borderId="63" xfId="44" applyFont="1" applyFill="1" applyBorder="1" applyAlignment="1">
      <alignment horizontal="center"/>
    </xf>
    <xf numFmtId="0" fontId="30" fillId="0" borderId="0" xfId="44" applyFont="1" applyFill="1" applyAlignment="1">
      <alignment horizontal="center" wrapText="1"/>
    </xf>
    <xf numFmtId="0" fontId="31" fillId="0" borderId="0" xfId="44" applyFont="1" applyFill="1" applyAlignment="1">
      <alignment horizontal="center"/>
    </xf>
    <xf numFmtId="0" fontId="28" fillId="0" borderId="0" xfId="44" applyFont="1" applyFill="1" applyAlignment="1">
      <alignment horizontal="left" wrapText="1"/>
    </xf>
    <xf numFmtId="0" fontId="21" fillId="0" borderId="16" xfId="42" applyFont="1" applyBorder="1" applyAlignment="1">
      <alignment horizontal="center" vertical="center"/>
    </xf>
    <xf numFmtId="0" fontId="25" fillId="0" borderId="0" xfId="42" applyFont="1" applyAlignment="1">
      <alignment horizontal="center" vertical="center"/>
    </xf>
    <xf numFmtId="0" fontId="26" fillId="0" borderId="0" xfId="42" applyFont="1" applyAlignment="1">
      <alignment horizontal="center" vertical="center"/>
    </xf>
    <xf numFmtId="0" fontId="22" fillId="0" borderId="17" xfId="42" applyFont="1" applyBorder="1" applyAlignment="1">
      <alignment horizontal="center" vertical="center"/>
    </xf>
    <xf numFmtId="0" fontId="22" fillId="0" borderId="19" xfId="42" applyFont="1" applyBorder="1" applyAlignment="1">
      <alignment horizontal="center" vertical="center"/>
    </xf>
    <xf numFmtId="0" fontId="22" fillId="0" borderId="18" xfId="42" applyFont="1" applyBorder="1" applyAlignment="1">
      <alignment horizontal="center" vertical="center"/>
    </xf>
    <xf numFmtId="0" fontId="2" fillId="0" borderId="16" xfId="42" applyFont="1" applyBorder="1" applyAlignment="1">
      <alignment horizontal="center" vertical="center"/>
    </xf>
    <xf numFmtId="2" fontId="21" fillId="0" borderId="17" xfId="42" applyNumberFormat="1" applyFont="1" applyBorder="1" applyAlignment="1">
      <alignment horizontal="center" vertical="center"/>
    </xf>
    <xf numFmtId="2" fontId="21" fillId="0" borderId="18" xfId="42" applyNumberFormat="1" applyFont="1" applyBorder="1" applyAlignment="1">
      <alignment horizontal="center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4"/>
    <cellStyle name="Note" xfId="37" builtinId="10" customBuiltin="1"/>
    <cellStyle name="Output" xfId="38" builtinId="21" customBuiltin="1"/>
    <cellStyle name="Percent 2" xfId="43"/>
    <cellStyle name="Title" xfId="39" builtinId="15" customBuiltin="1"/>
    <cellStyle name="Total" xfId="40" builtinId="25" customBuiltin="1"/>
    <cellStyle name="Warning Text" xfId="41" builtinId="11" customBuiltin="1"/>
  </cellStyles>
  <dxfs count="24">
    <dxf>
      <font>
        <strike/>
      </font>
      <fill>
        <patternFill patternType="none">
          <bgColor auto="1"/>
        </patternFill>
      </fill>
    </dxf>
    <dxf>
      <font>
        <strike/>
      </font>
      <fill>
        <patternFill patternType="none">
          <bgColor auto="1"/>
        </patternFill>
      </fill>
    </dxf>
    <dxf>
      <font>
        <strike/>
      </font>
      <fill>
        <patternFill>
          <bgColor theme="0"/>
        </patternFill>
      </fill>
    </dxf>
    <dxf>
      <font>
        <strike/>
      </font>
      <fill>
        <patternFill patternType="none">
          <bgColor auto="1"/>
        </patternFill>
      </fill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activeCell="J17" sqref="J17"/>
    </sheetView>
  </sheetViews>
  <sheetFormatPr defaultColWidth="9.140625" defaultRowHeight="16.5" x14ac:dyDescent="0.3"/>
  <cols>
    <col min="1" max="1" width="13.140625" style="150" customWidth="1"/>
    <col min="2" max="2" width="17.85546875" style="196" customWidth="1"/>
    <col min="3" max="3" width="18.85546875" style="150" customWidth="1"/>
    <col min="4" max="4" width="19.7109375" style="148" customWidth="1"/>
    <col min="5" max="5" width="18.42578125" style="150" customWidth="1"/>
    <col min="6" max="6" width="6.42578125" style="145" customWidth="1"/>
    <col min="7" max="7" width="17.140625" style="145" customWidth="1"/>
    <col min="8" max="8" width="13.140625" style="145" customWidth="1"/>
    <col min="9" max="9" width="11" style="145" customWidth="1"/>
    <col min="10" max="10" width="15" style="145" customWidth="1"/>
    <col min="11" max="11" width="7.5703125" style="145" customWidth="1"/>
    <col min="12" max="12" width="13.140625" style="145" customWidth="1"/>
    <col min="13" max="13" width="11" style="145" customWidth="1"/>
    <col min="14" max="14" width="12.28515625" style="145" customWidth="1"/>
    <col min="15" max="15" width="6.5703125" style="145" customWidth="1"/>
    <col min="16" max="16" width="9.140625" style="145"/>
    <col min="17" max="16384" width="9.140625" style="204"/>
  </cols>
  <sheetData>
    <row r="1" spans="1:15" ht="15" x14ac:dyDescent="0.3">
      <c r="A1" s="140"/>
      <c r="B1" s="141"/>
      <c r="C1" s="140"/>
      <c r="D1" s="142"/>
      <c r="E1" s="143"/>
      <c r="F1" s="141"/>
      <c r="G1" s="143"/>
      <c r="H1" s="143"/>
      <c r="I1" s="141"/>
      <c r="J1" s="143"/>
      <c r="K1" s="144"/>
      <c r="L1" s="143"/>
      <c r="M1" s="141"/>
      <c r="N1" s="143"/>
      <c r="O1" s="141"/>
    </row>
    <row r="2" spans="1:15" ht="15" x14ac:dyDescent="0.3">
      <c r="A2" s="140"/>
      <c r="B2" s="141"/>
      <c r="C2" s="140"/>
      <c r="D2" s="142"/>
      <c r="E2" s="146"/>
      <c r="F2" s="141"/>
      <c r="G2" s="146"/>
      <c r="H2" s="146"/>
      <c r="I2" s="141"/>
      <c r="J2" s="146"/>
      <c r="K2" s="144"/>
      <c r="L2" s="146"/>
      <c r="M2" s="144"/>
      <c r="N2" s="146"/>
      <c r="O2" s="144"/>
    </row>
    <row r="3" spans="1:15" ht="15" x14ac:dyDescent="0.3">
      <c r="A3" s="140"/>
      <c r="B3" s="141"/>
      <c r="C3" s="140"/>
      <c r="D3" s="142"/>
      <c r="E3" s="146"/>
      <c r="F3" s="141"/>
      <c r="G3" s="146"/>
      <c r="H3" s="146"/>
      <c r="I3" s="141"/>
      <c r="J3" s="146"/>
      <c r="K3" s="144"/>
      <c r="L3" s="146"/>
      <c r="M3" s="144"/>
      <c r="N3" s="146"/>
      <c r="O3" s="144"/>
    </row>
    <row r="4" spans="1:15" ht="15" x14ac:dyDescent="0.3">
      <c r="A4" s="140"/>
      <c r="B4" s="141"/>
      <c r="C4" s="140"/>
      <c r="D4" s="142"/>
      <c r="E4" s="146"/>
      <c r="F4" s="141"/>
      <c r="G4" s="146"/>
      <c r="H4" s="146"/>
      <c r="I4" s="141"/>
      <c r="J4" s="146"/>
      <c r="K4" s="144"/>
      <c r="L4" s="146"/>
      <c r="M4" s="144"/>
      <c r="N4" s="146"/>
      <c r="O4" s="144"/>
    </row>
    <row r="5" spans="1:15" ht="15" x14ac:dyDescent="0.3">
      <c r="A5" s="140"/>
      <c r="B5" s="141"/>
      <c r="C5" s="140"/>
      <c r="D5" s="142"/>
      <c r="E5" s="146"/>
      <c r="F5" s="141"/>
      <c r="G5" s="146"/>
      <c r="H5" s="146"/>
      <c r="I5" s="141"/>
      <c r="J5" s="146"/>
      <c r="K5" s="144"/>
      <c r="L5" s="146"/>
      <c r="M5" s="144"/>
      <c r="N5" s="146"/>
      <c r="O5" s="144"/>
    </row>
    <row r="6" spans="1:15" ht="15" x14ac:dyDescent="0.3">
      <c r="A6" s="140"/>
      <c r="B6" s="141"/>
      <c r="C6" s="140"/>
      <c r="D6" s="142"/>
      <c r="E6" s="146"/>
      <c r="F6" s="141"/>
      <c r="G6" s="146"/>
      <c r="H6" s="146"/>
      <c r="I6" s="141"/>
      <c r="J6" s="146"/>
      <c r="K6" s="144"/>
      <c r="L6" s="146"/>
      <c r="M6" s="144"/>
      <c r="N6" s="146"/>
      <c r="O6" s="144"/>
    </row>
    <row r="7" spans="1:15" ht="15" x14ac:dyDescent="0.3">
      <c r="A7" s="140"/>
      <c r="B7" s="141"/>
      <c r="C7" s="140"/>
      <c r="D7" s="142"/>
      <c r="E7" s="146"/>
      <c r="F7" s="141"/>
      <c r="G7" s="146"/>
      <c r="H7" s="146"/>
      <c r="I7" s="141"/>
      <c r="J7" s="146"/>
      <c r="K7" s="144"/>
      <c r="L7" s="146"/>
      <c r="M7" s="144"/>
      <c r="N7" s="146"/>
      <c r="O7" s="144"/>
    </row>
    <row r="8" spans="1:15" ht="19.5" customHeight="1" x14ac:dyDescent="0.3">
      <c r="A8" s="210" t="s">
        <v>17</v>
      </c>
      <c r="B8" s="210"/>
      <c r="C8" s="210"/>
      <c r="D8" s="210"/>
      <c r="E8" s="210"/>
      <c r="F8" s="210"/>
      <c r="G8" s="210"/>
      <c r="H8" s="146"/>
      <c r="I8" s="141"/>
      <c r="J8" s="146"/>
      <c r="K8" s="144"/>
      <c r="L8" s="146"/>
      <c r="M8" s="144"/>
      <c r="N8" s="146"/>
      <c r="O8" s="144"/>
    </row>
    <row r="9" spans="1:15" ht="19.5" customHeight="1" x14ac:dyDescent="0.3">
      <c r="A9" s="147"/>
      <c r="B9" s="147"/>
      <c r="C9" s="147"/>
      <c r="D9" s="147"/>
      <c r="E9" s="147"/>
      <c r="F9" s="147"/>
      <c r="G9" s="147"/>
      <c r="H9" s="146"/>
      <c r="I9" s="141"/>
      <c r="J9" s="146"/>
      <c r="K9" s="144"/>
      <c r="L9" s="146"/>
      <c r="M9" s="144"/>
      <c r="N9" s="146"/>
      <c r="O9" s="144"/>
    </row>
    <row r="10" spans="1:15" ht="16.5" customHeight="1" x14ac:dyDescent="0.3">
      <c r="A10" s="211" t="s">
        <v>64</v>
      </c>
      <c r="B10" s="211"/>
      <c r="C10" s="211"/>
      <c r="D10" s="211"/>
      <c r="E10" s="211"/>
      <c r="F10" s="211"/>
      <c r="G10" s="211"/>
      <c r="H10" s="146"/>
      <c r="I10" s="141"/>
      <c r="J10" s="146"/>
      <c r="K10" s="144"/>
      <c r="L10" s="146"/>
      <c r="M10" s="144"/>
      <c r="N10" s="146"/>
      <c r="O10" s="144"/>
    </row>
    <row r="11" spans="1:15" ht="15" customHeight="1" x14ac:dyDescent="0.3">
      <c r="A11" s="205" t="s">
        <v>1</v>
      </c>
      <c r="B11" s="205"/>
      <c r="C11" s="140" t="s">
        <v>74</v>
      </c>
      <c r="E11" s="146"/>
      <c r="F11" s="141"/>
      <c r="G11" s="146"/>
      <c r="H11" s="146"/>
      <c r="I11" s="141"/>
      <c r="J11" s="146"/>
      <c r="K11" s="144"/>
      <c r="L11" s="146"/>
      <c r="M11" s="144"/>
      <c r="N11" s="146"/>
      <c r="O11" s="144"/>
    </row>
    <row r="12" spans="1:15" ht="15" customHeight="1" x14ac:dyDescent="0.3">
      <c r="A12" s="205" t="s">
        <v>2</v>
      </c>
      <c r="B12" s="205"/>
      <c r="C12" s="140" t="s">
        <v>61</v>
      </c>
      <c r="E12" s="146"/>
      <c r="F12" s="141"/>
      <c r="G12" s="146"/>
      <c r="H12" s="146"/>
      <c r="I12" s="141"/>
      <c r="J12" s="146"/>
      <c r="K12" s="144"/>
      <c r="L12" s="146"/>
      <c r="M12" s="144"/>
      <c r="N12" s="146"/>
      <c r="O12" s="144"/>
    </row>
    <row r="13" spans="1:15" ht="15" customHeight="1" x14ac:dyDescent="0.3">
      <c r="A13" s="205" t="s">
        <v>3</v>
      </c>
      <c r="B13" s="205"/>
      <c r="C13" s="140" t="s">
        <v>75</v>
      </c>
      <c r="E13" s="146"/>
      <c r="F13" s="141"/>
      <c r="G13" s="146"/>
      <c r="H13" s="146"/>
      <c r="I13" s="141"/>
      <c r="J13" s="146"/>
      <c r="K13" s="144"/>
      <c r="L13" s="146"/>
      <c r="M13" s="144"/>
      <c r="N13" s="146"/>
      <c r="O13" s="144"/>
    </row>
    <row r="14" spans="1:15" ht="15" customHeight="1" x14ac:dyDescent="0.3">
      <c r="A14" s="205" t="s">
        <v>4</v>
      </c>
      <c r="B14" s="205"/>
      <c r="C14" s="212" t="s">
        <v>76</v>
      </c>
      <c r="D14" s="212"/>
      <c r="E14" s="212"/>
      <c r="F14" s="212"/>
      <c r="G14" s="212"/>
      <c r="H14" s="146"/>
      <c r="I14" s="141"/>
      <c r="J14" s="146"/>
      <c r="K14" s="144"/>
      <c r="L14" s="146"/>
      <c r="M14" s="144"/>
      <c r="N14" s="146"/>
      <c r="O14" s="144"/>
    </row>
    <row r="15" spans="1:15" ht="15" customHeight="1" x14ac:dyDescent="0.3">
      <c r="A15" s="205" t="s">
        <v>11</v>
      </c>
      <c r="B15" s="205"/>
      <c r="C15" s="149" t="s">
        <v>63</v>
      </c>
      <c r="D15" s="140"/>
      <c r="E15" s="146"/>
      <c r="F15" s="141"/>
      <c r="G15" s="146"/>
      <c r="H15" s="146"/>
      <c r="I15" s="141"/>
      <c r="J15" s="146"/>
      <c r="K15" s="144"/>
      <c r="L15" s="146"/>
      <c r="M15" s="144"/>
      <c r="N15" s="146"/>
      <c r="O15" s="144"/>
    </row>
    <row r="16" spans="1:15" ht="15" customHeight="1" x14ac:dyDescent="0.3">
      <c r="A16" s="205" t="s">
        <v>5</v>
      </c>
      <c r="B16" s="205"/>
      <c r="C16" s="149">
        <v>42768</v>
      </c>
      <c r="D16" s="140"/>
      <c r="E16" s="146"/>
      <c r="F16" s="141"/>
      <c r="G16" s="146"/>
      <c r="H16" s="146"/>
      <c r="I16" s="141"/>
      <c r="J16" s="146"/>
      <c r="K16" s="144"/>
      <c r="L16" s="146"/>
      <c r="M16" s="144"/>
      <c r="N16" s="146"/>
      <c r="O16" s="144"/>
    </row>
    <row r="17" spans="1:15" x14ac:dyDescent="0.3">
      <c r="B17" s="140"/>
      <c r="D17" s="140"/>
      <c r="E17" s="146"/>
      <c r="F17" s="141"/>
      <c r="G17" s="146"/>
      <c r="H17" s="146"/>
      <c r="I17" s="141"/>
      <c r="J17" s="146"/>
      <c r="K17" s="144"/>
      <c r="L17" s="146"/>
      <c r="M17" s="144"/>
      <c r="N17" s="146"/>
      <c r="O17" s="144"/>
    </row>
    <row r="18" spans="1:15" ht="15" customHeight="1" x14ac:dyDescent="0.3">
      <c r="A18" s="206" t="s">
        <v>7</v>
      </c>
      <c r="B18" s="206"/>
      <c r="C18" s="151" t="s">
        <v>65</v>
      </c>
      <c r="D18" s="140"/>
      <c r="E18" s="146"/>
      <c r="F18" s="141"/>
      <c r="G18" s="146"/>
      <c r="H18" s="146"/>
      <c r="I18" s="141"/>
      <c r="J18" s="146"/>
      <c r="K18" s="144"/>
      <c r="L18" s="146"/>
      <c r="M18" s="144"/>
      <c r="N18" s="146"/>
      <c r="O18" s="144"/>
    </row>
    <row r="19" spans="1:15" ht="15.75" customHeight="1" thickBot="1" x14ac:dyDescent="0.35">
      <c r="A19" s="145"/>
      <c r="B19" s="140"/>
      <c r="D19" s="140"/>
      <c r="E19" s="146"/>
      <c r="F19" s="141"/>
      <c r="G19" s="146"/>
      <c r="H19" s="146"/>
      <c r="I19" s="141"/>
      <c r="J19" s="146"/>
      <c r="K19" s="144"/>
      <c r="L19" s="146"/>
      <c r="M19" s="144"/>
      <c r="N19" s="146"/>
      <c r="O19" s="144"/>
    </row>
    <row r="20" spans="1:15" ht="15.75" customHeight="1" thickBot="1" x14ac:dyDescent="0.35">
      <c r="A20" s="152" t="s">
        <v>66</v>
      </c>
      <c r="B20" s="153" t="s">
        <v>67</v>
      </c>
      <c r="C20" s="154" t="s">
        <v>68</v>
      </c>
      <c r="D20" s="152" t="s">
        <v>69</v>
      </c>
      <c r="E20" s="155" t="s">
        <v>70</v>
      </c>
      <c r="G20" s="146"/>
      <c r="H20" s="156"/>
      <c r="I20" s="141"/>
      <c r="J20" s="146"/>
      <c r="K20" s="144"/>
      <c r="L20" s="156"/>
      <c r="M20" s="144"/>
      <c r="N20" s="156"/>
      <c r="O20" s="144"/>
    </row>
    <row r="21" spans="1:15" ht="15" x14ac:dyDescent="0.3">
      <c r="A21" s="157">
        <v>1</v>
      </c>
      <c r="B21" s="158">
        <v>31969.97</v>
      </c>
      <c r="C21" s="159">
        <v>31441.74</v>
      </c>
      <c r="D21" s="160">
        <f t="shared" ref="D21:D28" si="0">B21-C21</f>
        <v>528.22999999999956</v>
      </c>
      <c r="E21" s="161">
        <f t="shared" ref="E21:E28" si="1">(D21-$D$43)/$D$43</f>
        <v>1.9517773478022391E-2</v>
      </c>
      <c r="G21" s="146"/>
      <c r="H21" s="156"/>
      <c r="I21" s="141"/>
      <c r="J21" s="146"/>
      <c r="K21" s="144"/>
      <c r="L21" s="156"/>
      <c r="M21" s="144"/>
      <c r="N21" s="156"/>
      <c r="O21" s="144"/>
    </row>
    <row r="22" spans="1:15" ht="15" x14ac:dyDescent="0.3">
      <c r="A22" s="162">
        <v>2</v>
      </c>
      <c r="B22" s="163">
        <v>32042.06</v>
      </c>
      <c r="C22" s="164">
        <v>31525.63</v>
      </c>
      <c r="D22" s="165">
        <f t="shared" si="0"/>
        <v>516.43000000000029</v>
      </c>
      <c r="E22" s="161">
        <f t="shared" si="1"/>
        <v>-3.2569832132672591E-3</v>
      </c>
      <c r="G22" s="146"/>
      <c r="H22" s="156"/>
      <c r="I22" s="141"/>
      <c r="J22" s="146"/>
      <c r="K22" s="144"/>
      <c r="L22" s="156"/>
      <c r="M22" s="144"/>
      <c r="N22" s="156"/>
      <c r="O22" s="144"/>
    </row>
    <row r="23" spans="1:15" ht="15" x14ac:dyDescent="0.3">
      <c r="A23" s="162">
        <v>3</v>
      </c>
      <c r="B23" s="163">
        <v>32047.79</v>
      </c>
      <c r="C23" s="164">
        <v>31523.37</v>
      </c>
      <c r="D23" s="165">
        <f t="shared" si="0"/>
        <v>524.42000000000189</v>
      </c>
      <c r="E23" s="161">
        <f t="shared" si="1"/>
        <v>1.2164229156516809E-2</v>
      </c>
      <c r="G23" s="146"/>
      <c r="H23" s="156"/>
      <c r="I23" s="141"/>
      <c r="J23" s="146"/>
      <c r="K23" s="144"/>
      <c r="L23" s="156"/>
      <c r="M23" s="144"/>
      <c r="N23" s="156"/>
      <c r="O23" s="144"/>
    </row>
    <row r="24" spans="1:15" ht="15" x14ac:dyDescent="0.3">
      <c r="A24" s="162">
        <v>4</v>
      </c>
      <c r="B24" s="163">
        <v>31962.74</v>
      </c>
      <c r="C24" s="164">
        <v>31448.52</v>
      </c>
      <c r="D24" s="165">
        <f t="shared" si="0"/>
        <v>514.22000000000116</v>
      </c>
      <c r="E24" s="161">
        <f t="shared" si="1"/>
        <v>-7.5224249325666955E-3</v>
      </c>
      <c r="G24" s="146"/>
      <c r="H24" s="156"/>
      <c r="I24" s="141"/>
      <c r="J24" s="146"/>
      <c r="K24" s="144"/>
      <c r="L24" s="156"/>
      <c r="M24" s="144"/>
      <c r="N24" s="156"/>
      <c r="O24" s="144"/>
    </row>
    <row r="25" spans="1:15" ht="15" x14ac:dyDescent="0.3">
      <c r="A25" s="162">
        <v>5</v>
      </c>
      <c r="B25" s="163">
        <v>32035.78</v>
      </c>
      <c r="C25" s="164">
        <v>31523.22</v>
      </c>
      <c r="D25" s="165">
        <f t="shared" si="0"/>
        <v>512.55999999999767</v>
      </c>
      <c r="E25" s="161">
        <f t="shared" si="1"/>
        <v>-1.0726331382365228E-2</v>
      </c>
      <c r="G25" s="146"/>
      <c r="H25" s="156"/>
      <c r="I25" s="141">
        <f>25*122.8995/40</f>
        <v>76.812187500000007</v>
      </c>
      <c r="J25" s="146"/>
      <c r="K25" s="144"/>
      <c r="L25" s="156"/>
      <c r="M25" s="144"/>
      <c r="N25" s="156"/>
      <c r="O25" s="144"/>
    </row>
    <row r="26" spans="1:15" ht="15" x14ac:dyDescent="0.3">
      <c r="A26" s="162">
        <v>6</v>
      </c>
      <c r="B26" s="163">
        <v>31792.23</v>
      </c>
      <c r="C26" s="164">
        <v>31264.76</v>
      </c>
      <c r="D26" s="165">
        <f t="shared" si="0"/>
        <v>527.47000000000116</v>
      </c>
      <c r="E26" s="161">
        <f t="shared" si="1"/>
        <v>1.8050924741976226E-2</v>
      </c>
      <c r="G26" s="146"/>
      <c r="H26" s="156"/>
      <c r="I26" s="141"/>
      <c r="J26" s="146"/>
      <c r="K26" s="144"/>
      <c r="L26" s="156"/>
      <c r="M26" s="144"/>
      <c r="N26" s="156"/>
      <c r="O26" s="144"/>
    </row>
    <row r="27" spans="1:15" ht="15" x14ac:dyDescent="0.3">
      <c r="A27" s="162">
        <v>7</v>
      </c>
      <c r="B27" s="163">
        <v>31993.86</v>
      </c>
      <c r="C27" s="164">
        <v>31485.43</v>
      </c>
      <c r="D27" s="165">
        <f t="shared" si="0"/>
        <v>508.43000000000029</v>
      </c>
      <c r="E27" s="161">
        <f t="shared" si="1"/>
        <v>-1.8697496224312042E-2</v>
      </c>
      <c r="G27" s="146"/>
      <c r="H27" s="156"/>
      <c r="I27" s="141"/>
      <c r="J27" s="146"/>
      <c r="K27" s="144"/>
      <c r="L27" s="156"/>
      <c r="M27" s="144"/>
      <c r="N27" s="156"/>
      <c r="O27" s="144"/>
    </row>
    <row r="28" spans="1:15" ht="15" x14ac:dyDescent="0.3">
      <c r="A28" s="162">
        <v>8</v>
      </c>
      <c r="B28" s="163">
        <v>31725.57</v>
      </c>
      <c r="C28" s="164">
        <v>31212.39</v>
      </c>
      <c r="D28" s="165">
        <f t="shared" si="0"/>
        <v>513.18000000000029</v>
      </c>
      <c r="E28" s="161">
        <f t="shared" si="1"/>
        <v>-9.5296916240042023E-3</v>
      </c>
      <c r="G28" s="146"/>
      <c r="H28" s="156"/>
      <c r="I28" s="141"/>
      <c r="J28" s="146"/>
      <c r="K28" s="144"/>
      <c r="L28" s="156"/>
      <c r="M28" s="144"/>
      <c r="N28" s="156"/>
      <c r="O28" s="144"/>
    </row>
    <row r="29" spans="1:15" ht="15" x14ac:dyDescent="0.3">
      <c r="A29" s="162">
        <v>9</v>
      </c>
      <c r="B29" s="163"/>
      <c r="C29" s="164"/>
      <c r="D29" s="165"/>
      <c r="E29" s="161"/>
      <c r="G29" s="146"/>
      <c r="H29" s="156"/>
      <c r="I29" s="141"/>
      <c r="J29" s="146"/>
      <c r="K29" s="144"/>
      <c r="L29" s="156"/>
      <c r="M29" s="144"/>
      <c r="N29" s="156"/>
      <c r="O29" s="144"/>
    </row>
    <row r="30" spans="1:15" ht="15" x14ac:dyDescent="0.3">
      <c r="A30" s="162">
        <v>10</v>
      </c>
      <c r="B30" s="166"/>
      <c r="C30" s="164"/>
      <c r="D30" s="165"/>
      <c r="E30" s="161"/>
      <c r="G30" s="146"/>
      <c r="H30" s="156"/>
      <c r="I30" s="141"/>
      <c r="J30" s="146"/>
      <c r="K30" s="144"/>
      <c r="L30" s="156"/>
      <c r="M30" s="144"/>
      <c r="N30" s="156"/>
      <c r="O30" s="144"/>
    </row>
    <row r="31" spans="1:15" ht="15" x14ac:dyDescent="0.3">
      <c r="A31" s="162">
        <v>11</v>
      </c>
      <c r="B31" s="166"/>
      <c r="C31" s="164"/>
      <c r="D31" s="165"/>
      <c r="E31" s="161"/>
      <c r="G31" s="167"/>
      <c r="H31" s="167"/>
      <c r="I31" s="167"/>
      <c r="J31" s="167"/>
      <c r="K31" s="144"/>
      <c r="L31" s="167"/>
      <c r="M31" s="144"/>
      <c r="N31" s="167"/>
      <c r="O31" s="144"/>
    </row>
    <row r="32" spans="1:15" ht="15" x14ac:dyDescent="0.3">
      <c r="A32" s="162">
        <v>12</v>
      </c>
      <c r="B32" s="166"/>
      <c r="C32" s="164"/>
      <c r="D32" s="165"/>
      <c r="E32" s="161"/>
      <c r="G32" s="167"/>
      <c r="H32" s="167"/>
      <c r="I32" s="167"/>
      <c r="J32" s="167"/>
      <c r="K32" s="144"/>
      <c r="L32" s="167"/>
      <c r="M32" s="167"/>
      <c r="N32" s="167"/>
      <c r="O32" s="167"/>
    </row>
    <row r="33" spans="1:15" ht="15" x14ac:dyDescent="0.3">
      <c r="A33" s="162">
        <v>13</v>
      </c>
      <c r="B33" s="166"/>
      <c r="C33" s="164"/>
      <c r="D33" s="165"/>
      <c r="E33" s="161"/>
      <c r="G33" s="168"/>
      <c r="H33" s="168"/>
      <c r="I33" s="168"/>
      <c r="J33" s="168"/>
      <c r="K33" s="169"/>
      <c r="L33" s="168"/>
      <c r="M33" s="168"/>
      <c r="N33" s="170"/>
      <c r="O33" s="168"/>
    </row>
    <row r="34" spans="1:15" ht="15" x14ac:dyDescent="0.3">
      <c r="A34" s="162">
        <v>14</v>
      </c>
      <c r="B34" s="166"/>
      <c r="C34" s="164"/>
      <c r="D34" s="165"/>
      <c r="E34" s="161"/>
      <c r="G34" s="171"/>
      <c r="H34" s="172"/>
      <c r="I34" s="172"/>
      <c r="J34" s="171"/>
      <c r="K34" s="173"/>
      <c r="L34" s="174"/>
      <c r="M34" s="172"/>
      <c r="N34" s="174"/>
      <c r="O34" s="172"/>
    </row>
    <row r="35" spans="1:15" ht="15" x14ac:dyDescent="0.3">
      <c r="A35" s="162">
        <v>15</v>
      </c>
      <c r="B35" s="166"/>
      <c r="C35" s="164"/>
      <c r="D35" s="165"/>
      <c r="E35" s="161"/>
      <c r="G35" s="171"/>
      <c r="J35" s="171"/>
      <c r="K35" s="173"/>
      <c r="L35" s="174"/>
      <c r="N35" s="174"/>
    </row>
    <row r="36" spans="1:15" ht="15" x14ac:dyDescent="0.3">
      <c r="A36" s="162">
        <v>16</v>
      </c>
      <c r="B36" s="166"/>
      <c r="C36" s="164"/>
      <c r="D36" s="165"/>
      <c r="E36" s="161"/>
      <c r="G36" s="175"/>
      <c r="H36" s="175"/>
    </row>
    <row r="37" spans="1:15" ht="15" x14ac:dyDescent="0.3">
      <c r="A37" s="162">
        <v>17</v>
      </c>
      <c r="B37" s="166"/>
      <c r="C37" s="164"/>
      <c r="D37" s="165"/>
      <c r="E37" s="161"/>
    </row>
    <row r="38" spans="1:15" ht="15" x14ac:dyDescent="0.3">
      <c r="A38" s="162">
        <v>18</v>
      </c>
      <c r="B38" s="166"/>
      <c r="C38" s="164"/>
      <c r="D38" s="165"/>
      <c r="E38" s="161"/>
    </row>
    <row r="39" spans="1:15" ht="15" x14ac:dyDescent="0.3">
      <c r="A39" s="162">
        <v>19</v>
      </c>
      <c r="B39" s="166"/>
      <c r="C39" s="164"/>
      <c r="D39" s="165"/>
      <c r="E39" s="161"/>
    </row>
    <row r="40" spans="1:15" ht="14.25" customHeight="1" thickBot="1" x14ac:dyDescent="0.35">
      <c r="A40" s="176">
        <v>20</v>
      </c>
      <c r="B40" s="177"/>
      <c r="C40" s="178"/>
      <c r="D40" s="179"/>
      <c r="E40" s="180"/>
    </row>
    <row r="41" spans="1:15" ht="14.25" customHeight="1" thickBot="1" x14ac:dyDescent="0.35">
      <c r="B41" s="140"/>
      <c r="D41" s="144"/>
      <c r="G41" s="146"/>
    </row>
    <row r="42" spans="1:15" x14ac:dyDescent="0.3">
      <c r="A42" s="181" t="s">
        <v>71</v>
      </c>
      <c r="B42" s="182">
        <f>SUM(B21:B40)</f>
        <v>255570.00000000006</v>
      </c>
      <c r="C42" s="183">
        <f>SUM(C21:C40)</f>
        <v>251425.06</v>
      </c>
      <c r="D42" s="184">
        <f>SUM(D21:D40)</f>
        <v>4144.9400000000023</v>
      </c>
    </row>
    <row r="43" spans="1:15" ht="15.75" customHeight="1" thickBot="1" x14ac:dyDescent="0.35">
      <c r="A43" s="185" t="s">
        <v>72</v>
      </c>
      <c r="B43" s="186">
        <f>AVERAGE(B21:B40)</f>
        <v>31946.250000000007</v>
      </c>
      <c r="C43" s="187">
        <f>AVERAGE(C21:C40)</f>
        <v>31428.1325</v>
      </c>
      <c r="D43" s="188">
        <f>AVERAGE(D21:D40)</f>
        <v>518.11750000000029</v>
      </c>
    </row>
    <row r="44" spans="1:15" x14ac:dyDescent="0.3">
      <c r="A44" s="140"/>
      <c r="B44" s="189"/>
      <c r="C44" s="189"/>
      <c r="D44" s="140"/>
    </row>
    <row r="45" spans="1:15" ht="14.25" customHeight="1" thickBot="1" x14ac:dyDescent="0.35">
      <c r="A45" s="140"/>
      <c r="B45" s="140"/>
      <c r="C45" s="140"/>
      <c r="D45" s="140"/>
    </row>
    <row r="46" spans="1:15" ht="30.75" customHeight="1" thickBot="1" x14ac:dyDescent="0.35">
      <c r="B46" s="190" t="s">
        <v>72</v>
      </c>
      <c r="C46" s="191" t="s">
        <v>73</v>
      </c>
    </row>
    <row r="47" spans="1:15" ht="15.75" customHeight="1" thickBot="1" x14ac:dyDescent="0.35">
      <c r="B47" s="207">
        <f>D43</f>
        <v>518.11750000000029</v>
      </c>
      <c r="C47" s="192">
        <f>-(IF(D43&gt;300, 7.5%, 10%))</f>
        <v>-7.4999999999999997E-2</v>
      </c>
      <c r="D47" s="193">
        <f>IF(D43&lt;300, D43*0.9, D43*0.925)</f>
        <v>479.25868750000029</v>
      </c>
    </row>
    <row r="48" spans="1:15" ht="15.75" customHeight="1" thickBot="1" x14ac:dyDescent="0.35">
      <c r="B48" s="208"/>
      <c r="C48" s="194">
        <f>+(IF(D43&gt;300, 7.5%, 10%))</f>
        <v>7.4999999999999997E-2</v>
      </c>
      <c r="D48" s="193">
        <f>IF(D43&lt;300, D43*1.1, D43*1.075)</f>
        <v>556.97631250000029</v>
      </c>
    </row>
    <row r="49" spans="1:7" ht="14.25" customHeight="1" thickBot="1" x14ac:dyDescent="0.35">
      <c r="A49" s="195"/>
      <c r="D49" s="197"/>
    </row>
    <row r="50" spans="1:7" ht="15" customHeight="1" x14ac:dyDescent="0.3">
      <c r="B50" s="209" t="s">
        <v>13</v>
      </c>
      <c r="C50" s="209"/>
      <c r="D50" s="140"/>
      <c r="E50" s="198" t="s">
        <v>15</v>
      </c>
      <c r="F50" s="199"/>
      <c r="G50" s="198" t="s">
        <v>14</v>
      </c>
    </row>
    <row r="51" spans="1:7" ht="15" customHeight="1" x14ac:dyDescent="0.3">
      <c r="A51" s="200" t="s">
        <v>10</v>
      </c>
      <c r="B51" s="201"/>
      <c r="C51" s="201"/>
      <c r="D51" s="140"/>
      <c r="E51" s="201"/>
      <c r="F51" s="140"/>
      <c r="G51" s="201"/>
    </row>
    <row r="52" spans="1:7" ht="15" customHeight="1" x14ac:dyDescent="0.3">
      <c r="A52" s="200" t="s">
        <v>16</v>
      </c>
      <c r="B52" s="202"/>
      <c r="C52" s="202"/>
      <c r="D52" s="140"/>
      <c r="E52" s="202"/>
      <c r="F52" s="140"/>
      <c r="G52" s="203"/>
    </row>
  </sheetData>
  <sheetProtection formatCells="0" formatColumns="0" formatRows="0" insertColumns="0" insertRows="0" insertHyperlinks="0" deleteColumns="0" deleteRows="0" sort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23" priority="20" operator="notBetween">
      <formula>IF(+$D$43&lt;300, -10.5%, -7.5%)</formula>
      <formula>IF(+$D$43&lt;300, 10.5%, 7.5%)</formula>
    </cfRule>
  </conditionalFormatting>
  <conditionalFormatting sqref="E22">
    <cfRule type="cellIs" dxfId="22" priority="19" operator="notBetween">
      <formula>IF(+$D$43&lt;300, -10.5%, -7.5%)</formula>
      <formula>IF(+$D$43&lt;300, 10.5%, 7.5%)</formula>
    </cfRule>
  </conditionalFormatting>
  <conditionalFormatting sqref="E23">
    <cfRule type="cellIs" dxfId="21" priority="18" operator="notBetween">
      <formula>IF(+$D$43&lt;300, -10.5%, -7.5%)</formula>
      <formula>IF(+$D$43&lt;300, 10.5%, 7.5%)</formula>
    </cfRule>
  </conditionalFormatting>
  <conditionalFormatting sqref="E24">
    <cfRule type="cellIs" dxfId="20" priority="17" operator="notBetween">
      <formula>IF(+$D$43&lt;300, -10.5%, -7.5%)</formula>
      <formula>IF(+$D$43&lt;300, 10.5%, 7.5%)</formula>
    </cfRule>
  </conditionalFormatting>
  <conditionalFormatting sqref="E25">
    <cfRule type="cellIs" dxfId="19" priority="16" operator="notBetween">
      <formula>IF(+$D$43&lt;300, -10.5%, -7.5%)</formula>
      <formula>IF(+$D$43&lt;300, 10.5%, 7.5%)</formula>
    </cfRule>
  </conditionalFormatting>
  <conditionalFormatting sqref="E26">
    <cfRule type="cellIs" dxfId="18" priority="15" operator="notBetween">
      <formula>IF(+$D$43&lt;300, -10.5%, -7.5%)</formula>
      <formula>IF(+$D$43&lt;300, 10.5%, 7.5%)</formula>
    </cfRule>
  </conditionalFormatting>
  <conditionalFormatting sqref="E27">
    <cfRule type="cellIs" dxfId="17" priority="14" operator="notBetween">
      <formula>IF(+$D$43&lt;300, -10.5%, -7.5%)</formula>
      <formula>IF(+$D$43&lt;300, 10.5%, 7.5%)</formula>
    </cfRule>
  </conditionalFormatting>
  <conditionalFormatting sqref="E28">
    <cfRule type="cellIs" dxfId="16" priority="13" operator="notBetween">
      <formula>IF(+$D$43&lt;300, -10.5%, -7.5%)</formula>
      <formula>IF(+$D$43&lt;300, 10.5%, 7.5%)</formula>
    </cfRule>
  </conditionalFormatting>
  <conditionalFormatting sqref="E29">
    <cfRule type="cellIs" dxfId="15" priority="12" operator="notBetween">
      <formula>IF(+$D$43&lt;300, -10.5%, -7.5%)</formula>
      <formula>IF(+$D$43&lt;300, 10.5%, 7.5%)</formula>
    </cfRule>
  </conditionalFormatting>
  <conditionalFormatting sqref="E30">
    <cfRule type="cellIs" dxfId="14" priority="11" operator="notBetween">
      <formula>IF(+$D$43&lt;300, -10.5%, -7.5%)</formula>
      <formula>IF(+$D$43&lt;300, 10.5%, 7.5%)</formula>
    </cfRule>
  </conditionalFormatting>
  <conditionalFormatting sqref="E31">
    <cfRule type="cellIs" dxfId="13" priority="10" operator="notBetween">
      <formula>IF(+$D$43&lt;300, -10.5%, -7.5%)</formula>
      <formula>IF(+$D$43&lt;300, 10.5%, 7.5%)</formula>
    </cfRule>
  </conditionalFormatting>
  <conditionalFormatting sqref="E32">
    <cfRule type="cellIs" dxfId="12" priority="9" operator="notBetween">
      <formula>IF(+$D$43&lt;300, -10.5%, -7.5%)</formula>
      <formula>IF(+$D$43&lt;300, 10.5%, 7.5%)</formula>
    </cfRule>
  </conditionalFormatting>
  <conditionalFormatting sqref="E33">
    <cfRule type="cellIs" dxfId="11" priority="8" operator="notBetween">
      <formula>IF(+$D$43&lt;300, -10.5%, -7.5%)</formula>
      <formula>IF(+$D$43&lt;300, 10.5%, 7.5%)</formula>
    </cfRule>
  </conditionalFormatting>
  <conditionalFormatting sqref="E34">
    <cfRule type="cellIs" dxfId="10" priority="7" operator="notBetween">
      <formula>IF(+$D$43&lt;300, -10.5%, -7.5%)</formula>
      <formula>IF(+$D$43&lt;300, 10.5%, 7.5%)</formula>
    </cfRule>
  </conditionalFormatting>
  <conditionalFormatting sqref="E35">
    <cfRule type="cellIs" dxfId="9" priority="6" operator="notBetween">
      <formula>IF(+$D$43&lt;300, -10.5%, -7.5%)</formula>
      <formula>IF(+$D$43&lt;300, 10.5%, 7.5%)</formula>
    </cfRule>
  </conditionalFormatting>
  <conditionalFormatting sqref="E36">
    <cfRule type="cellIs" dxfId="8" priority="5" operator="notBetween">
      <formula>IF(+$D$43&lt;300, -10.5%, -7.5%)</formula>
      <formula>IF(+$D$43&lt;300, 10.5%, 7.5%)</formula>
    </cfRule>
  </conditionalFormatting>
  <conditionalFormatting sqref="E37">
    <cfRule type="cellIs" dxfId="7" priority="4" operator="notBetween">
      <formula>IF(+$D$43&lt;300, -10.5%, -7.5%)</formula>
      <formula>IF(+$D$43&lt;300, 10.5%, 7.5%)</formula>
    </cfRule>
  </conditionalFormatting>
  <conditionalFormatting sqref="E38">
    <cfRule type="cellIs" dxfId="6" priority="3" operator="notBetween">
      <formula>IF(+$D$43&lt;300, -10.5%, -7.5%)</formula>
      <formula>IF(+$D$43&lt;300, 10.5%, 7.5%)</formula>
    </cfRule>
  </conditionalFormatting>
  <conditionalFormatting sqref="E39">
    <cfRule type="cellIs" dxfId="5" priority="2" operator="notBetween">
      <formula>IF(+$D$43&lt;300, -10.5%, -7.5%)</formula>
      <formula>IF(+$D$43&lt;300, 10.5%, 7.5%)</formula>
    </cfRule>
  </conditionalFormatting>
  <conditionalFormatting sqref="E40">
    <cfRule type="cellIs" dxfId="4" priority="1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8"/>
  <sheetViews>
    <sheetView tabSelected="1" view="pageLayout" topLeftCell="A34" zoomScale="50" zoomScaleNormal="75" zoomScaleSheetLayoutView="55" zoomScalePageLayoutView="50" workbookViewId="0">
      <selection activeCell="B48" sqref="B48"/>
    </sheetView>
  </sheetViews>
  <sheetFormatPr defaultRowHeight="18.75" x14ac:dyDescent="0.3"/>
  <cols>
    <col min="1" max="1" width="49" style="6" bestFit="1" customWidth="1"/>
    <col min="2" max="2" width="37.85546875" style="6" customWidth="1"/>
    <col min="3" max="3" width="40.5703125" style="6" customWidth="1"/>
    <col min="4" max="4" width="32.7109375" style="6" customWidth="1"/>
    <col min="5" max="5" width="33.5703125" style="6" customWidth="1"/>
    <col min="6" max="6" width="39.85546875" style="6" bestFit="1" customWidth="1"/>
    <col min="7" max="7" width="28.5703125" style="6" bestFit="1" customWidth="1"/>
    <col min="8" max="8" width="31.140625" style="6" customWidth="1"/>
    <col min="9" max="9" width="32.28515625" style="1" bestFit="1" customWidth="1"/>
    <col min="10" max="10" width="22.28515625" style="1" bestFit="1" customWidth="1"/>
    <col min="11" max="11" width="19.5703125" style="1" customWidth="1"/>
    <col min="12" max="12" width="21.140625" style="1" bestFit="1" customWidth="1"/>
    <col min="13" max="16384" width="9.140625" style="1"/>
  </cols>
  <sheetData>
    <row r="1" spans="1:9" x14ac:dyDescent="0.3">
      <c r="A1" s="214" t="s">
        <v>50</v>
      </c>
      <c r="B1" s="214"/>
      <c r="C1" s="214"/>
      <c r="D1" s="214"/>
      <c r="E1" s="214"/>
      <c r="F1" s="214"/>
      <c r="G1" s="214"/>
      <c r="H1" s="214"/>
      <c r="I1" s="214"/>
    </row>
    <row r="2" spans="1:9" x14ac:dyDescent="0.3">
      <c r="A2" s="214"/>
      <c r="B2" s="214"/>
      <c r="C2" s="214"/>
      <c r="D2" s="214"/>
      <c r="E2" s="214"/>
      <c r="F2" s="214"/>
      <c r="G2" s="214"/>
      <c r="H2" s="214"/>
      <c r="I2" s="214"/>
    </row>
    <row r="3" spans="1:9" x14ac:dyDescent="0.3">
      <c r="A3" s="214"/>
      <c r="B3" s="214"/>
      <c r="C3" s="214"/>
      <c r="D3" s="214"/>
      <c r="E3" s="214"/>
      <c r="F3" s="214"/>
      <c r="G3" s="214"/>
      <c r="H3" s="214"/>
      <c r="I3" s="214"/>
    </row>
    <row r="4" spans="1:9" x14ac:dyDescent="0.3">
      <c r="A4" s="214"/>
      <c r="B4" s="214"/>
      <c r="C4" s="214"/>
      <c r="D4" s="214"/>
      <c r="E4" s="214"/>
      <c r="F4" s="214"/>
      <c r="G4" s="214"/>
      <c r="H4" s="214"/>
      <c r="I4" s="214"/>
    </row>
    <row r="5" spans="1:9" x14ac:dyDescent="0.3">
      <c r="A5" s="214"/>
      <c r="B5" s="214"/>
      <c r="C5" s="214"/>
      <c r="D5" s="214"/>
      <c r="E5" s="214"/>
      <c r="F5" s="214"/>
      <c r="G5" s="214"/>
      <c r="H5" s="214"/>
      <c r="I5" s="214"/>
    </row>
    <row r="6" spans="1:9" x14ac:dyDescent="0.3">
      <c r="A6" s="214"/>
      <c r="B6" s="214"/>
      <c r="C6" s="214"/>
      <c r="D6" s="214"/>
      <c r="E6" s="214"/>
      <c r="F6" s="214"/>
      <c r="G6" s="214"/>
      <c r="H6" s="214"/>
      <c r="I6" s="214"/>
    </row>
    <row r="7" spans="1:9" x14ac:dyDescent="0.3">
      <c r="A7" s="214"/>
      <c r="B7" s="214"/>
      <c r="C7" s="214"/>
      <c r="D7" s="214"/>
      <c r="E7" s="214"/>
      <c r="F7" s="214"/>
      <c r="G7" s="214"/>
      <c r="H7" s="214"/>
      <c r="I7" s="214"/>
    </row>
    <row r="8" spans="1:9" x14ac:dyDescent="0.3">
      <c r="A8" s="215" t="s">
        <v>51</v>
      </c>
      <c r="B8" s="215"/>
      <c r="C8" s="215"/>
      <c r="D8" s="215"/>
      <c r="E8" s="215"/>
      <c r="F8" s="215"/>
      <c r="G8" s="215"/>
      <c r="H8" s="215"/>
      <c r="I8" s="215"/>
    </row>
    <row r="9" spans="1:9" x14ac:dyDescent="0.3">
      <c r="A9" s="215"/>
      <c r="B9" s="215"/>
      <c r="C9" s="215"/>
      <c r="D9" s="215"/>
      <c r="E9" s="215"/>
      <c r="F9" s="215"/>
      <c r="G9" s="215"/>
      <c r="H9" s="215"/>
      <c r="I9" s="215"/>
    </row>
    <row r="10" spans="1:9" x14ac:dyDescent="0.3">
      <c r="A10" s="215"/>
      <c r="B10" s="215"/>
      <c r="C10" s="215"/>
      <c r="D10" s="215"/>
      <c r="E10" s="215"/>
      <c r="F10" s="215"/>
      <c r="G10" s="215"/>
      <c r="H10" s="215"/>
      <c r="I10" s="215"/>
    </row>
    <row r="11" spans="1:9" x14ac:dyDescent="0.3">
      <c r="A11" s="215"/>
      <c r="B11" s="215"/>
      <c r="C11" s="215"/>
      <c r="D11" s="215"/>
      <c r="E11" s="215"/>
      <c r="F11" s="215"/>
      <c r="G11" s="215"/>
      <c r="H11" s="215"/>
      <c r="I11" s="215"/>
    </row>
    <row r="12" spans="1:9" x14ac:dyDescent="0.3">
      <c r="A12" s="215"/>
      <c r="B12" s="215"/>
      <c r="C12" s="215"/>
      <c r="D12" s="215"/>
      <c r="E12" s="215"/>
      <c r="F12" s="215"/>
      <c r="G12" s="215"/>
      <c r="H12" s="215"/>
      <c r="I12" s="215"/>
    </row>
    <row r="13" spans="1:9" x14ac:dyDescent="0.3">
      <c r="A13" s="215"/>
      <c r="B13" s="215"/>
      <c r="C13" s="215"/>
      <c r="D13" s="215"/>
      <c r="E13" s="215"/>
      <c r="F13" s="215"/>
      <c r="G13" s="215"/>
      <c r="H13" s="215"/>
      <c r="I13" s="215"/>
    </row>
    <row r="14" spans="1:9" x14ac:dyDescent="0.3">
      <c r="A14" s="215"/>
      <c r="B14" s="215"/>
      <c r="C14" s="215"/>
      <c r="D14" s="215"/>
      <c r="E14" s="215"/>
      <c r="F14" s="215"/>
      <c r="G14" s="215"/>
      <c r="H14" s="215"/>
      <c r="I14" s="215"/>
    </row>
    <row r="15" spans="1:9" ht="19.5" thickBot="1" x14ac:dyDescent="0.35"/>
    <row r="16" spans="1:9" ht="19.5" thickBot="1" x14ac:dyDescent="0.35">
      <c r="A16" s="216" t="s">
        <v>17</v>
      </c>
      <c r="B16" s="217"/>
      <c r="C16" s="217"/>
      <c r="D16" s="217"/>
      <c r="E16" s="217"/>
      <c r="F16" s="217"/>
      <c r="G16" s="217"/>
      <c r="H16" s="218"/>
    </row>
    <row r="17" spans="1:9" x14ac:dyDescent="0.3">
      <c r="A17" s="219" t="s">
        <v>0</v>
      </c>
      <c r="B17" s="219"/>
      <c r="C17" s="219"/>
      <c r="D17" s="219"/>
      <c r="E17" s="219"/>
      <c r="F17" s="219"/>
      <c r="G17" s="219"/>
      <c r="H17" s="219"/>
    </row>
    <row r="18" spans="1:9" ht="26.25" x14ac:dyDescent="0.3">
      <c r="A18" s="7" t="s">
        <v>1</v>
      </c>
      <c r="B18" s="110" t="s">
        <v>60</v>
      </c>
      <c r="C18" s="34"/>
      <c r="D18" s="34"/>
      <c r="E18" s="34"/>
    </row>
    <row r="19" spans="1:9" ht="26.25" x14ac:dyDescent="0.3">
      <c r="A19" s="7" t="s">
        <v>2</v>
      </c>
      <c r="B19" s="111" t="s">
        <v>61</v>
      </c>
      <c r="C19" s="6">
        <v>28</v>
      </c>
    </row>
    <row r="20" spans="1:9" ht="26.25" x14ac:dyDescent="0.3">
      <c r="A20" s="7" t="s">
        <v>3</v>
      </c>
      <c r="B20" s="111" t="s">
        <v>60</v>
      </c>
    </row>
    <row r="21" spans="1:9" ht="26.25" x14ac:dyDescent="0.3">
      <c r="A21" s="7" t="s">
        <v>4</v>
      </c>
      <c r="B21" s="112" t="s">
        <v>62</v>
      </c>
      <c r="C21" s="8"/>
      <c r="D21" s="8"/>
      <c r="E21" s="8"/>
      <c r="F21" s="8"/>
      <c r="G21" s="8"/>
      <c r="H21" s="8"/>
      <c r="I21" s="4"/>
    </row>
    <row r="22" spans="1:9" ht="26.25" x14ac:dyDescent="0.3">
      <c r="A22" s="7" t="s">
        <v>11</v>
      </c>
      <c r="B22" s="113" t="s">
        <v>63</v>
      </c>
    </row>
    <row r="23" spans="1:9" ht="26.25" x14ac:dyDescent="0.3">
      <c r="A23" s="7" t="s">
        <v>5</v>
      </c>
      <c r="B23" s="113">
        <v>42768</v>
      </c>
    </row>
    <row r="24" spans="1:9" x14ac:dyDescent="0.3">
      <c r="A24" s="7"/>
      <c r="B24" s="9"/>
    </row>
    <row r="25" spans="1:9" x14ac:dyDescent="0.3">
      <c r="A25" s="10" t="s">
        <v>7</v>
      </c>
      <c r="B25" s="16" t="s">
        <v>48</v>
      </c>
    </row>
    <row r="26" spans="1:9" x14ac:dyDescent="0.3">
      <c r="A26" s="10"/>
      <c r="B26" s="16"/>
    </row>
    <row r="27" spans="1:9" ht="26.25" x14ac:dyDescent="0.4">
      <c r="A27" s="107" t="s">
        <v>49</v>
      </c>
      <c r="B27" s="114" t="s">
        <v>47</v>
      </c>
      <c r="C27" s="58"/>
      <c r="D27" s="32"/>
      <c r="E27" s="32"/>
      <c r="F27" s="32"/>
    </row>
    <row r="28" spans="1:9" ht="26.25" x14ac:dyDescent="0.4">
      <c r="A28" s="40" t="s">
        <v>9</v>
      </c>
      <c r="B28" s="60" t="s">
        <v>46</v>
      </c>
      <c r="C28" s="58"/>
      <c r="D28" s="48"/>
      <c r="E28" s="41"/>
      <c r="F28" s="41"/>
      <c r="G28" s="41"/>
    </row>
    <row r="29" spans="1:9" ht="26.25" x14ac:dyDescent="0.4">
      <c r="A29" s="13" t="s">
        <v>21</v>
      </c>
      <c r="B29" s="58">
        <v>105.99</v>
      </c>
      <c r="C29" s="59"/>
      <c r="D29" s="39"/>
      <c r="E29" s="39"/>
      <c r="F29" s="39"/>
      <c r="G29" s="39"/>
    </row>
    <row r="30" spans="1:9" ht="26.25" x14ac:dyDescent="0.4">
      <c r="A30" s="83" t="s">
        <v>40</v>
      </c>
      <c r="B30" s="84">
        <v>0.1</v>
      </c>
      <c r="C30" s="59"/>
      <c r="D30" s="39"/>
      <c r="E30" s="39"/>
      <c r="F30" s="39"/>
      <c r="G30" s="39"/>
    </row>
    <row r="31" spans="1:9" x14ac:dyDescent="0.3">
      <c r="A31" s="83"/>
      <c r="E31" s="39"/>
      <c r="F31" s="39"/>
      <c r="G31" s="39"/>
    </row>
    <row r="32" spans="1:9" ht="26.25" x14ac:dyDescent="0.4">
      <c r="A32" s="53" t="s">
        <v>52</v>
      </c>
      <c r="B32" s="58">
        <v>2</v>
      </c>
      <c r="C32" s="49" t="s">
        <v>19</v>
      </c>
      <c r="D32" s="58">
        <v>1</v>
      </c>
      <c r="E32" s="33"/>
      <c r="F32" s="32"/>
    </row>
    <row r="33" spans="1:8" ht="19.5" thickBot="1" x14ac:dyDescent="0.35">
      <c r="A33" s="11"/>
      <c r="B33" s="12"/>
      <c r="C33" s="32"/>
      <c r="D33" s="32"/>
      <c r="E33" s="32"/>
      <c r="F33" s="32"/>
    </row>
    <row r="34" spans="1:8" ht="19.5" thickBot="1" x14ac:dyDescent="0.35">
      <c r="A34" s="19" t="s">
        <v>24</v>
      </c>
      <c r="B34" s="19" t="s">
        <v>20</v>
      </c>
      <c r="C34" s="57" t="s">
        <v>35</v>
      </c>
      <c r="D34" s="19" t="s">
        <v>18</v>
      </c>
      <c r="E34" s="61" t="s">
        <v>22</v>
      </c>
      <c r="F34" s="19" t="s">
        <v>36</v>
      </c>
      <c r="G34" s="19" t="s">
        <v>39</v>
      </c>
    </row>
    <row r="35" spans="1:8" ht="26.25" x14ac:dyDescent="0.4">
      <c r="A35" s="50" t="s">
        <v>25</v>
      </c>
      <c r="B35" s="67">
        <v>100.83</v>
      </c>
      <c r="C35" s="118">
        <f>IF(ISBLANK(B35), "-",B35/$B$29*($B$32/$D$32))</f>
        <v>1.9026323238041325</v>
      </c>
      <c r="D35" s="115">
        <v>20.2</v>
      </c>
      <c r="E35" s="85">
        <f>IF(ISBLANK(B35), "-",C35/D35)</f>
        <v>9.4189719000204578E-2</v>
      </c>
      <c r="F35" s="123">
        <f>IF(ISBLANK(B35),"-",(E35-$B$30)/$B$30)</f>
        <v>-5.810280999795428E-2</v>
      </c>
      <c r="G35" s="88">
        <f>IF(ISBLANK(B35),"-",E35/$B$30)</f>
        <v>0.94189719000204575</v>
      </c>
    </row>
    <row r="36" spans="1:8" ht="26.25" x14ac:dyDescent="0.4">
      <c r="A36" s="51" t="s">
        <v>26</v>
      </c>
      <c r="B36" s="68">
        <v>100.98</v>
      </c>
      <c r="C36" s="119">
        <f>IF(ISBLANK(B36), "-",B36/$B$29*($B$32/$D$32))</f>
        <v>1.905462779507501</v>
      </c>
      <c r="D36" s="116">
        <v>20.3</v>
      </c>
      <c r="E36" s="86">
        <f>IF(ISBLANK(B36), "-",C36/D36)</f>
        <v>9.3865161552093637E-2</v>
      </c>
      <c r="F36" s="124">
        <f>IF(ISBLANK(B36),"-",(E36-$B$30)/$B$30)</f>
        <v>-6.1348384479063683E-2</v>
      </c>
      <c r="G36" s="89">
        <f>IF(ISBLANK(B36),"-",E36/$B$30)</f>
        <v>0.93865161552093634</v>
      </c>
    </row>
    <row r="37" spans="1:8" ht="26.25" x14ac:dyDescent="0.4">
      <c r="A37" s="51" t="s">
        <v>27</v>
      </c>
      <c r="B37" s="68">
        <v>101.03</v>
      </c>
      <c r="C37" s="119">
        <f>IF(ISBLANK(B37), "-",B37/$B$29*($B$32/$D$32))</f>
        <v>1.9064062647419568</v>
      </c>
      <c r="D37" s="116">
        <v>20.3</v>
      </c>
      <c r="E37" s="86">
        <f>IF(ISBLANK(B37), "-",C37/D37)</f>
        <v>9.3911638657239255E-2</v>
      </c>
      <c r="F37" s="124">
        <f>IF(ISBLANK(B37),"-",(E37-$B$30)/$B$30)</f>
        <v>-6.0883613427607508E-2</v>
      </c>
      <c r="G37" s="89">
        <f>IF(ISBLANK(B37),"-",E37/$B$30)</f>
        <v>0.93911638657239249</v>
      </c>
    </row>
    <row r="38" spans="1:8" ht="27" thickBot="1" x14ac:dyDescent="0.45">
      <c r="A38" s="52" t="s">
        <v>28</v>
      </c>
      <c r="B38" s="69"/>
      <c r="C38" s="120" t="str">
        <f>IF(ISBLANK(B38), "-",B38/$B$29*($B$32/$D$32))</f>
        <v>-</v>
      </c>
      <c r="D38" s="117"/>
      <c r="E38" s="87" t="str">
        <f>IF(ISBLANK(B38), "-",C38/D38)</f>
        <v>-</v>
      </c>
      <c r="F38" s="125" t="str">
        <f>IF(ISBLANK(B38),"-",(E38-$B$30)/$B$30)</f>
        <v>-</v>
      </c>
      <c r="G38" s="90" t="str">
        <f>IF(ISBLANK(B38),"-",E38/$B$30)</f>
        <v>-</v>
      </c>
    </row>
    <row r="39" spans="1:8" ht="19.5" thickBot="1" x14ac:dyDescent="0.35">
      <c r="A39" s="1"/>
      <c r="B39" s="1"/>
      <c r="C39" s="1"/>
      <c r="D39" s="71" t="s">
        <v>23</v>
      </c>
      <c r="E39" s="47">
        <f>AVERAGE(E35:E38)</f>
        <v>9.3988839736512494E-2</v>
      </c>
      <c r="F39" s="121">
        <f>AVERAGE(F35:F38)</f>
        <v>-6.0111602634875159E-2</v>
      </c>
      <c r="G39" s="126">
        <f>AVERAGE(G35:G38)</f>
        <v>0.93988839736512497</v>
      </c>
    </row>
    <row r="40" spans="1:8" x14ac:dyDescent="0.3">
      <c r="A40" s="1"/>
      <c r="B40" s="35"/>
      <c r="C40" s="37"/>
      <c r="D40" s="43" t="s">
        <v>12</v>
      </c>
      <c r="E40" s="44">
        <f>STDEV(E35:E38)/E39</f>
        <v>1.8673684329380588E-3</v>
      </c>
      <c r="F40" s="92"/>
      <c r="G40" s="1"/>
    </row>
    <row r="41" spans="1:8" ht="19.5" thickBot="1" x14ac:dyDescent="0.35">
      <c r="A41" s="1"/>
      <c r="B41" s="35"/>
      <c r="C41" s="37"/>
      <c r="D41" s="45" t="s">
        <v>6</v>
      </c>
      <c r="E41" s="46">
        <f>COUNT(E35:E38)</f>
        <v>3</v>
      </c>
      <c r="F41" s="93"/>
      <c r="G41" s="1"/>
    </row>
    <row r="42" spans="1:8" x14ac:dyDescent="0.3">
      <c r="A42" s="10"/>
      <c r="B42" s="16"/>
    </row>
    <row r="43" spans="1:8" x14ac:dyDescent="0.3">
      <c r="A43" s="38"/>
      <c r="B43" s="36"/>
      <c r="C43" s="35"/>
      <c r="D43" s="35"/>
      <c r="E43" s="35"/>
      <c r="F43" s="91"/>
      <c r="G43" s="1"/>
      <c r="H43" s="1"/>
    </row>
    <row r="45" spans="1:8" x14ac:dyDescent="0.3">
      <c r="A45" s="15" t="s">
        <v>7</v>
      </c>
      <c r="B45" s="16" t="s">
        <v>55</v>
      </c>
    </row>
    <row r="46" spans="1:8" x14ac:dyDescent="0.3">
      <c r="A46" s="6" t="s">
        <v>8</v>
      </c>
      <c r="B46" s="17" t="str">
        <f>B21</f>
        <v>Each vial contains 500mg Thiopental Sodium</v>
      </c>
    </row>
    <row r="47" spans="1:8" x14ac:dyDescent="0.3">
      <c r="A47" s="11" t="s">
        <v>41</v>
      </c>
      <c r="B47" s="105">
        <v>1</v>
      </c>
      <c r="C47" s="6" t="s">
        <v>42</v>
      </c>
      <c r="D47" s="106">
        <v>500</v>
      </c>
      <c r="E47" s="6" t="str">
        <f>B20</f>
        <v>Thiopental Sodium</v>
      </c>
      <c r="H47" s="18"/>
    </row>
    <row r="48" spans="1:8" x14ac:dyDescent="0.3">
      <c r="A48" s="11"/>
      <c r="H48" s="18"/>
    </row>
    <row r="49" spans="1:10" x14ac:dyDescent="0.3">
      <c r="A49" s="11" t="s">
        <v>53</v>
      </c>
      <c r="B49" s="6">
        <f>'UNIFORMIY 074'!D43</f>
        <v>518.11750000000029</v>
      </c>
      <c r="H49" s="18"/>
    </row>
    <row r="50" spans="1:10" ht="26.25" x14ac:dyDescent="0.4">
      <c r="A50" s="11" t="s">
        <v>44</v>
      </c>
      <c r="B50" s="109" t="str">
        <f>B27</f>
        <v>0.1 M Hydrochloric Acid VS</v>
      </c>
      <c r="C50" s="108" t="s">
        <v>45</v>
      </c>
      <c r="D50" s="139">
        <v>2.2989999999999999</v>
      </c>
      <c r="E50" s="1" t="str">
        <f>B20</f>
        <v>Thiopental Sodium</v>
      </c>
      <c r="H50" s="18"/>
    </row>
    <row r="51" spans="1:10" ht="19.5" thickBot="1" x14ac:dyDescent="0.35">
      <c r="A51" s="1"/>
      <c r="B51" s="1"/>
      <c r="C51" s="1"/>
      <c r="D51" s="1"/>
      <c r="H51" s="18"/>
    </row>
    <row r="52" spans="1:10" ht="19.5" thickBot="1" x14ac:dyDescent="0.35">
      <c r="C52" s="1"/>
      <c r="D52" s="1"/>
      <c r="E52" s="1"/>
      <c r="F52" s="1"/>
      <c r="G52" s="220" t="s">
        <v>34</v>
      </c>
      <c r="H52" s="221"/>
      <c r="J52" s="96"/>
    </row>
    <row r="53" spans="1:10" ht="19.5" thickBot="1" x14ac:dyDescent="0.35">
      <c r="A53" s="62" t="s">
        <v>29</v>
      </c>
      <c r="B53" s="19" t="s">
        <v>54</v>
      </c>
      <c r="C53" s="74" t="s">
        <v>30</v>
      </c>
      <c r="D53" s="19" t="s">
        <v>31</v>
      </c>
      <c r="E53" s="19" t="s">
        <v>38</v>
      </c>
      <c r="F53" s="74" t="s">
        <v>32</v>
      </c>
      <c r="G53" s="19" t="s">
        <v>37</v>
      </c>
      <c r="H53" s="19" t="s">
        <v>43</v>
      </c>
      <c r="I53" s="102" t="s">
        <v>33</v>
      </c>
      <c r="J53" s="63"/>
    </row>
    <row r="54" spans="1:10" ht="26.25" x14ac:dyDescent="0.4">
      <c r="A54" s="64" t="s">
        <v>25</v>
      </c>
      <c r="B54" s="67">
        <v>621.17999999999995</v>
      </c>
      <c r="C54" s="67">
        <v>29.6</v>
      </c>
      <c r="D54" s="54">
        <v>0</v>
      </c>
      <c r="E54" s="77">
        <f>IF(ISBLANK(B54),"-",C54-$D$58)</f>
        <v>29.6</v>
      </c>
      <c r="F54" s="79">
        <f>IF(ISBLANK(B54), "-",E54*$G$39)</f>
        <v>27.820696562007701</v>
      </c>
      <c r="G54" s="76">
        <f>IF(ISBLANK(B54),"-",F54*$D$50)</f>
        <v>63.959781396055703</v>
      </c>
      <c r="H54" s="130">
        <f>IF(ISBLANK(B54),"-",G54*$B$49/B54)</f>
        <v>53.347953954523504</v>
      </c>
      <c r="I54" s="127">
        <f>IF(ISBLANK(B54),"-",H54/$D$47)</f>
        <v>0.10669590790904701</v>
      </c>
      <c r="J54" s="97"/>
    </row>
    <row r="55" spans="1:10" ht="26.25" x14ac:dyDescent="0.4">
      <c r="A55" s="65" t="s">
        <v>26</v>
      </c>
      <c r="B55" s="68">
        <v>621.83000000000004</v>
      </c>
      <c r="C55" s="68">
        <v>29.6</v>
      </c>
      <c r="D55" s="55">
        <v>0</v>
      </c>
      <c r="E55" s="78">
        <f>IF(ISBLANK(B55),"-",C55-$D$58)</f>
        <v>29.6</v>
      </c>
      <c r="F55" s="80">
        <f>IF(ISBLANK(B55), "-",E55*$G$39)</f>
        <v>27.820696562007701</v>
      </c>
      <c r="G55" s="95">
        <f>IF(ISBLANK(B55),"-",F55*$D$50)</f>
        <v>63.959781396055703</v>
      </c>
      <c r="H55" s="131">
        <f>IF(ISBLANK(B55),"-",G55*$B$49/B55)</f>
        <v>53.292189243797992</v>
      </c>
      <c r="I55" s="128">
        <f>IF(ISBLANK(B55),"-",H55/$D$47)</f>
        <v>0.10658437848759598</v>
      </c>
      <c r="J55" s="97"/>
    </row>
    <row r="56" spans="1:10" ht="26.25" x14ac:dyDescent="0.4">
      <c r="A56" s="65" t="s">
        <v>27</v>
      </c>
      <c r="B56" s="68">
        <v>620.96</v>
      </c>
      <c r="C56" s="68">
        <v>29.5</v>
      </c>
      <c r="D56" s="55">
        <v>0</v>
      </c>
      <c r="E56" s="78">
        <f>IF(ISBLANK(B56),"-",C56-$D$58)</f>
        <v>29.5</v>
      </c>
      <c r="F56" s="80">
        <f>IF(ISBLANK(B56), "-",E56*$G$39)</f>
        <v>27.726707722271186</v>
      </c>
      <c r="G56" s="95">
        <f>IF(ISBLANK(B56),"-",F56*$D$50)</f>
        <v>63.743701053501454</v>
      </c>
      <c r="H56" s="131">
        <f>IF(ISBLANK(B56),"-",G56*$B$49/B56)</f>
        <v>53.186561180410258</v>
      </c>
      <c r="I56" s="128">
        <f>IF(ISBLANK(B56),"-",H56/$D$47)</f>
        <v>0.10637312236082051</v>
      </c>
      <c r="J56" s="97"/>
    </row>
    <row r="57" spans="1:10" ht="27" thickBot="1" x14ac:dyDescent="0.45">
      <c r="A57" s="66" t="s">
        <v>28</v>
      </c>
      <c r="B57" s="69">
        <v>622.12</v>
      </c>
      <c r="C57" s="69">
        <v>29.6</v>
      </c>
      <c r="D57" s="56">
        <v>0</v>
      </c>
      <c r="E57" s="82">
        <f>IF(ISBLANK(B57),"-",C57-$D$58)</f>
        <v>29.6</v>
      </c>
      <c r="F57" s="81">
        <f>IF(ISBLANK(B57), "-",E57*$G$39)</f>
        <v>27.820696562007701</v>
      </c>
      <c r="G57" s="104">
        <f>IF(ISBLANK(B57),"-",F57*$D$50)</f>
        <v>63.959781396055703</v>
      </c>
      <c r="H57" s="132">
        <f>IF(ISBLANK(B57),"-",G57*$B$49/B57)</f>
        <v>53.267347195831839</v>
      </c>
      <c r="I57" s="129">
        <f>IF(ISBLANK(B57),"-",H57/$D$47)</f>
        <v>0.10653469439166367</v>
      </c>
      <c r="J57" s="98"/>
    </row>
    <row r="58" spans="1:10" ht="26.25" x14ac:dyDescent="0.4">
      <c r="C58" s="42" t="s">
        <v>23</v>
      </c>
      <c r="D58" s="70">
        <f>AVERAGE(D54:D57)</f>
        <v>0</v>
      </c>
      <c r="F58" s="42" t="s">
        <v>23</v>
      </c>
      <c r="G58" s="75">
        <f>AVERAGE(G54:G57)</f>
        <v>63.905761310417134</v>
      </c>
      <c r="H58" s="75">
        <f>AVERAGE(H54:H57)</f>
        <v>53.273512893640898</v>
      </c>
      <c r="I58" s="103">
        <f>AVERAGE(I54:I57)</f>
        <v>0.1065470257872818</v>
      </c>
      <c r="J58" s="99"/>
    </row>
    <row r="59" spans="1:10" ht="26.25" x14ac:dyDescent="0.4">
      <c r="C59" s="43" t="s">
        <v>12</v>
      </c>
      <c r="D59" s="44" t="str">
        <f>IF(D58=0,"-",STDEV(D54:D57)/D58)</f>
        <v>-</v>
      </c>
      <c r="F59" s="43" t="s">
        <v>12</v>
      </c>
      <c r="G59" s="94"/>
      <c r="H59" s="72">
        <f>STDEV(H54:H57)/H58</f>
        <v>1.2586825344898388E-3</v>
      </c>
      <c r="I59" s="72">
        <f>STDEV(I54:I57)/I58</f>
        <v>1.2586825344898657E-3</v>
      </c>
      <c r="J59" s="100"/>
    </row>
    <row r="60" spans="1:10" ht="27" thickBot="1" x14ac:dyDescent="0.45">
      <c r="C60" s="45" t="s">
        <v>6</v>
      </c>
      <c r="D60" s="46">
        <f>COUNT(D54:D57)</f>
        <v>4</v>
      </c>
      <c r="F60" s="45" t="s">
        <v>6</v>
      </c>
      <c r="G60" s="73">
        <f>COUNT(G54:G57)</f>
        <v>4</v>
      </c>
      <c r="H60" s="73">
        <f>COUNT(H54:H57)</f>
        <v>4</v>
      </c>
      <c r="I60" s="73">
        <f>COUNT(I54:I57)</f>
        <v>4</v>
      </c>
      <c r="J60" s="101"/>
    </row>
    <row r="61" spans="1:10" x14ac:dyDescent="0.3">
      <c r="H61" s="18"/>
      <c r="J61" s="2"/>
    </row>
    <row r="62" spans="1:10" x14ac:dyDescent="0.3">
      <c r="H62" s="18"/>
      <c r="J62" s="2"/>
    </row>
    <row r="63" spans="1:10" x14ac:dyDescent="0.3">
      <c r="B63" s="16" t="s">
        <v>56</v>
      </c>
      <c r="H63" s="18"/>
      <c r="J63" s="2"/>
    </row>
    <row r="64" spans="1:10" ht="19.5" thickBot="1" x14ac:dyDescent="0.35">
      <c r="H64" s="18"/>
      <c r="J64" s="2"/>
    </row>
    <row r="65" spans="1:10" ht="19.5" thickBot="1" x14ac:dyDescent="0.35">
      <c r="B65" s="1"/>
      <c r="D65" s="220" t="s">
        <v>34</v>
      </c>
      <c r="E65" s="221"/>
      <c r="F65" s="1"/>
      <c r="G65" s="1"/>
      <c r="H65" s="18"/>
      <c r="J65" s="2"/>
    </row>
    <row r="66" spans="1:10" ht="19.5" thickBot="1" x14ac:dyDescent="0.35">
      <c r="A66" s="19" t="s">
        <v>59</v>
      </c>
      <c r="B66" s="102" t="s">
        <v>57</v>
      </c>
      <c r="C66" s="102" t="s">
        <v>58</v>
      </c>
      <c r="D66" s="19" t="s">
        <v>37</v>
      </c>
      <c r="E66" s="19" t="s">
        <v>43</v>
      </c>
      <c r="F66" s="102" t="s">
        <v>33</v>
      </c>
      <c r="G66" s="1"/>
      <c r="H66" s="18"/>
      <c r="J66" s="2"/>
    </row>
    <row r="67" spans="1:10" ht="26.25" x14ac:dyDescent="0.4">
      <c r="A67" s="54"/>
      <c r="B67" s="136"/>
      <c r="C67" s="136"/>
      <c r="D67" s="130">
        <f>(C67-B67)*1000</f>
        <v>0</v>
      </c>
      <c r="E67" s="133" t="str">
        <f>IF(ISBLANK(A67),"-",D67*$B$49/B54)</f>
        <v>-</v>
      </c>
      <c r="F67" s="127" t="str">
        <f>IF(ISBLANK(A67),"-",E67/$D$47)</f>
        <v>-</v>
      </c>
      <c r="G67" s="1"/>
      <c r="H67" s="18"/>
      <c r="J67" s="2"/>
    </row>
    <row r="68" spans="1:10" ht="26.25" x14ac:dyDescent="0.4">
      <c r="A68" s="55">
        <f t="shared" ref="A68:A69" si="0">B55</f>
        <v>621.83000000000004</v>
      </c>
      <c r="B68" s="137">
        <v>69.436319999999995</v>
      </c>
      <c r="C68" s="137">
        <v>69.876829999999998</v>
      </c>
      <c r="D68" s="131">
        <f>(C68-B68)*1000</f>
        <v>440.51000000000329</v>
      </c>
      <c r="E68" s="134">
        <f>IF(ISBLANK(A68),"-",D68*$B$49/B55)</f>
        <v>367.03912632874227</v>
      </c>
      <c r="F68" s="128">
        <f>IF(ISBLANK(B55),"-",E68/$D$47)</f>
        <v>0.7340782526574845</v>
      </c>
      <c r="H68" s="18"/>
      <c r="J68" s="2"/>
    </row>
    <row r="69" spans="1:10" ht="26.25" x14ac:dyDescent="0.4">
      <c r="A69" s="55">
        <f t="shared" si="0"/>
        <v>620.96</v>
      </c>
      <c r="B69" s="137">
        <v>68.837140000000005</v>
      </c>
      <c r="C69" s="137">
        <v>69.349209999999999</v>
      </c>
      <c r="D69" s="131">
        <f>(C69-B69)*1000</f>
        <v>512.06999999999425</v>
      </c>
      <c r="E69" s="134">
        <f>IF(ISBLANK(A69),"-",D69*$B$49/A69)</f>
        <v>427.26170481995166</v>
      </c>
      <c r="F69" s="128">
        <f>IF(ISBLANK(B56),"-",E69/$D$47)</f>
        <v>0.85452340963990336</v>
      </c>
      <c r="H69" s="18"/>
      <c r="J69" s="2"/>
    </row>
    <row r="70" spans="1:10" ht="27" thickBot="1" x14ac:dyDescent="0.45">
      <c r="A70" s="56">
        <v>616.32000000000005</v>
      </c>
      <c r="B70" s="138">
        <v>51.710340000000002</v>
      </c>
      <c r="C70" s="138">
        <v>52.197310000000002</v>
      </c>
      <c r="D70" s="132">
        <f>(C70-B70)*1000</f>
        <v>486.96999999999946</v>
      </c>
      <c r="E70" s="135">
        <f>IF(ISBLANK(A70),"-",D70*$B$49/A70)</f>
        <v>409.3777241936005</v>
      </c>
      <c r="F70" s="129">
        <f>IF(ISBLANK(B57),"-",E70/$D$47)</f>
        <v>0.81875544838720105</v>
      </c>
      <c r="H70" s="18"/>
      <c r="J70" s="2"/>
    </row>
    <row r="71" spans="1:10" ht="26.25" x14ac:dyDescent="0.4">
      <c r="C71" s="42" t="s">
        <v>23</v>
      </c>
      <c r="D71" s="75">
        <f>AVERAGE(D67:D70)</f>
        <v>359.88749999999925</v>
      </c>
      <c r="E71" s="75">
        <f>AVERAGE(E67:E70)</f>
        <v>401.22618511409814</v>
      </c>
      <c r="F71" s="103">
        <f>AVERAGE(F67:F70)</f>
        <v>0.80245237022819627</v>
      </c>
      <c r="H71" s="18"/>
      <c r="J71" s="2"/>
    </row>
    <row r="72" spans="1:10" ht="26.25" x14ac:dyDescent="0.4">
      <c r="C72" s="43" t="s">
        <v>12</v>
      </c>
      <c r="D72" s="94"/>
      <c r="E72" s="72">
        <f>STDEV(E67:E70)/E71</f>
        <v>7.7083068083121417E-2</v>
      </c>
      <c r="F72" s="72">
        <f>STDEV(F67:F70)/F71</f>
        <v>7.7083068083121487E-2</v>
      </c>
      <c r="H72" s="18"/>
      <c r="J72" s="2"/>
    </row>
    <row r="73" spans="1:10" ht="27" thickBot="1" x14ac:dyDescent="0.45">
      <c r="C73" s="45" t="s">
        <v>6</v>
      </c>
      <c r="D73" s="73">
        <f>COUNT(D67:D70)</f>
        <v>4</v>
      </c>
      <c r="E73" s="73">
        <f>COUNT(E67:E70)</f>
        <v>3</v>
      </c>
      <c r="F73" s="73">
        <f>COUNT(F67:F70)</f>
        <v>3</v>
      </c>
      <c r="H73" s="18"/>
      <c r="J73" s="2"/>
    </row>
    <row r="74" spans="1:10" x14ac:dyDescent="0.3">
      <c r="H74" s="18"/>
      <c r="J74" s="2"/>
    </row>
    <row r="75" spans="1:10" x14ac:dyDescent="0.3">
      <c r="H75" s="18"/>
    </row>
    <row r="76" spans="1:10" ht="19.5" thickBot="1" x14ac:dyDescent="0.35">
      <c r="A76" s="5"/>
      <c r="B76" s="5"/>
      <c r="C76" s="23"/>
      <c r="D76" s="23"/>
      <c r="E76" s="23"/>
      <c r="F76" s="23"/>
      <c r="G76" s="23"/>
      <c r="H76" s="23"/>
      <c r="I76" s="23"/>
    </row>
    <row r="77" spans="1:10" x14ac:dyDescent="0.3">
      <c r="B77" s="213" t="s">
        <v>13</v>
      </c>
      <c r="C77" s="213"/>
      <c r="E77" s="122" t="s">
        <v>15</v>
      </c>
      <c r="F77" s="24"/>
      <c r="G77" s="213" t="s">
        <v>14</v>
      </c>
      <c r="H77" s="213"/>
    </row>
    <row r="78" spans="1:10" ht="83.25" customHeight="1" x14ac:dyDescent="0.3">
      <c r="A78" s="25" t="s">
        <v>10</v>
      </c>
      <c r="B78" s="26"/>
      <c r="C78" s="26"/>
      <c r="E78" s="27"/>
      <c r="F78" s="22"/>
      <c r="G78" s="28"/>
      <c r="H78" s="28"/>
    </row>
    <row r="79" spans="1:10" ht="84" customHeight="1" x14ac:dyDescent="0.3">
      <c r="A79" s="25" t="s">
        <v>16</v>
      </c>
      <c r="B79" s="29"/>
      <c r="C79" s="29"/>
      <c r="E79" s="30"/>
      <c r="F79" s="22"/>
      <c r="G79" s="31"/>
      <c r="H79" s="31"/>
    </row>
    <row r="80" spans="1:10" x14ac:dyDescent="0.3">
      <c r="A80" s="20"/>
      <c r="B80" s="20"/>
      <c r="C80" s="14"/>
      <c r="D80" s="14"/>
      <c r="E80" s="14"/>
      <c r="F80" s="21"/>
      <c r="G80" s="14"/>
      <c r="H80" s="14"/>
      <c r="I80" s="3"/>
    </row>
    <row r="81" spans="1:9" x14ac:dyDescent="0.3">
      <c r="A81" s="20"/>
      <c r="B81" s="20"/>
      <c r="C81" s="14"/>
      <c r="D81" s="14"/>
      <c r="E81" s="14"/>
      <c r="F81" s="21"/>
      <c r="G81" s="14"/>
      <c r="H81" s="14"/>
      <c r="I81" s="3"/>
    </row>
    <row r="82" spans="1:9" x14ac:dyDescent="0.3">
      <c r="A82" s="20"/>
      <c r="B82" s="20"/>
      <c r="C82" s="14"/>
      <c r="D82" s="14"/>
      <c r="E82" s="14"/>
      <c r="F82" s="21"/>
      <c r="G82" s="14"/>
      <c r="H82" s="14"/>
      <c r="I82" s="3"/>
    </row>
    <row r="83" spans="1:9" x14ac:dyDescent="0.3">
      <c r="A83" s="20"/>
      <c r="B83" s="20"/>
      <c r="C83" s="14"/>
      <c r="D83" s="14"/>
      <c r="E83" s="14"/>
      <c r="F83" s="21"/>
      <c r="G83" s="14"/>
      <c r="H83" s="14"/>
      <c r="I83" s="3"/>
    </row>
    <row r="84" spans="1:9" x14ac:dyDescent="0.3">
      <c r="A84" s="20"/>
      <c r="B84" s="20"/>
      <c r="C84" s="14"/>
      <c r="D84" s="14"/>
      <c r="E84" s="14"/>
      <c r="F84" s="21"/>
      <c r="G84" s="14"/>
      <c r="H84" s="14"/>
      <c r="I84" s="3"/>
    </row>
    <row r="85" spans="1:9" x14ac:dyDescent="0.3">
      <c r="A85" s="20"/>
      <c r="B85" s="20"/>
      <c r="C85" s="14"/>
      <c r="D85" s="14"/>
      <c r="E85" s="14"/>
      <c r="F85" s="21"/>
      <c r="G85" s="14"/>
      <c r="H85" s="14"/>
      <c r="I85" s="3"/>
    </row>
    <row r="86" spans="1:9" x14ac:dyDescent="0.3">
      <c r="A86" s="20"/>
      <c r="B86" s="20"/>
      <c r="C86" s="14"/>
      <c r="D86" s="14"/>
      <c r="E86" s="14"/>
      <c r="F86" s="21"/>
      <c r="G86" s="14"/>
      <c r="H86" s="14"/>
      <c r="I86" s="3"/>
    </row>
    <row r="87" spans="1:9" x14ac:dyDescent="0.3">
      <c r="A87" s="20"/>
      <c r="B87" s="20"/>
      <c r="C87" s="14"/>
      <c r="D87" s="14"/>
      <c r="E87" s="14"/>
      <c r="F87" s="21"/>
      <c r="G87" s="14"/>
      <c r="H87" s="14"/>
      <c r="I87" s="3"/>
    </row>
    <row r="88" spans="1:9" x14ac:dyDescent="0.3">
      <c r="A88" s="20"/>
      <c r="B88" s="20"/>
      <c r="C88" s="14"/>
      <c r="D88" s="14"/>
      <c r="E88" s="14"/>
      <c r="F88" s="21"/>
      <c r="G88" s="14"/>
      <c r="H88" s="14"/>
      <c r="I88" s="3"/>
    </row>
  </sheetData>
  <sheetProtection formatCells="0" formatColumns="0" formatRows="0"/>
  <mergeCells count="8">
    <mergeCell ref="B77:C77"/>
    <mergeCell ref="G77:H77"/>
    <mergeCell ref="A1:I7"/>
    <mergeCell ref="A8:I14"/>
    <mergeCell ref="A16:H16"/>
    <mergeCell ref="A17:H17"/>
    <mergeCell ref="G52:H52"/>
    <mergeCell ref="D65:E65"/>
  </mergeCells>
  <conditionalFormatting sqref="G59:J59">
    <cfRule type="cellIs" dxfId="3" priority="4" operator="greaterThan">
      <formula>0.02</formula>
    </cfRule>
  </conditionalFormatting>
  <conditionalFormatting sqref="F39">
    <cfRule type="cellIs" dxfId="2" priority="2" operator="greaterThan">
      <formula>0.1</formula>
    </cfRule>
  </conditionalFormatting>
  <conditionalFormatting sqref="E40:F40">
    <cfRule type="cellIs" dxfId="1" priority="3" operator="greaterThan">
      <formula>0.002</formula>
    </cfRule>
  </conditionalFormatting>
  <conditionalFormatting sqref="D72:F72">
    <cfRule type="cellIs" dxfId="0" priority="1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landscape" r:id="rId1"/>
  <headerFooter alignWithMargins="0">
    <oddHeader>&amp;LVer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UNIFORMIY 074</vt:lpstr>
      <vt:lpstr>Component 1 (3)</vt:lpstr>
      <vt:lpstr>'Component 1 (3)'!Print_Area</vt:lpstr>
      <vt:lpstr>'UNIFORMIY 074'!Print_Area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2017-02-24T08:50:51Z</cp:lastPrinted>
  <dcterms:created xsi:type="dcterms:W3CDTF">2005-07-05T10:19:27Z</dcterms:created>
  <dcterms:modified xsi:type="dcterms:W3CDTF">2017-03-14T05:49:46Z</dcterms:modified>
</cp:coreProperties>
</file>