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Lorna Wangari\2016\October\"/>
    </mc:Choice>
  </mc:AlternateContent>
  <bookViews>
    <workbookView xWindow="510" yWindow="525" windowWidth="15015" windowHeight="9915" activeTab="2"/>
  </bookViews>
  <sheets>
    <sheet name="SST" sheetId="1" r:id="rId1"/>
    <sheet name="Uniformity" sheetId="2" r:id="rId2"/>
    <sheet name="CIPROFLOXACIN" sheetId="3" r:id="rId3"/>
  </sheets>
  <definedNames>
    <definedName name="_xlnm.Print_Area" localSheetId="2">CIPROFLOXACIN!$A$1:$I$127</definedName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21" i="1" l="1"/>
  <c r="C120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4" i="2" l="1"/>
  <c r="D29" i="2"/>
  <c r="D35" i="2"/>
  <c r="D40" i="2"/>
  <c r="D25" i="2"/>
  <c r="D31" i="2"/>
  <c r="D36" i="2"/>
  <c r="D41" i="2"/>
  <c r="C49" i="2"/>
  <c r="D27" i="2"/>
  <c r="D32" i="2"/>
  <c r="D37" i="2"/>
  <c r="D43" i="2"/>
  <c r="D49" i="2"/>
  <c r="D28" i="2"/>
  <c r="D33" i="2"/>
  <c r="D39" i="2"/>
  <c r="B57" i="3"/>
  <c r="B69" i="3" s="1"/>
  <c r="D101" i="3"/>
  <c r="I39" i="3"/>
  <c r="D45" i="3"/>
  <c r="D46" i="3" s="1"/>
  <c r="F44" i="3"/>
  <c r="F45" i="3" s="1"/>
  <c r="F46" i="3" s="1"/>
  <c r="D102" i="3"/>
  <c r="D49" i="3"/>
  <c r="E40" i="3"/>
  <c r="G38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G40" i="3" l="1"/>
  <c r="G39" i="3"/>
  <c r="E38" i="3"/>
  <c r="E91" i="3"/>
  <c r="E39" i="3"/>
  <c r="E41" i="3"/>
  <c r="G41" i="3"/>
  <c r="G94" i="3"/>
  <c r="G93" i="3"/>
  <c r="G92" i="3"/>
  <c r="G91" i="3"/>
  <c r="E94" i="3"/>
  <c r="E93" i="3"/>
  <c r="E92" i="3"/>
  <c r="E42" i="3" l="1"/>
  <c r="E95" i="3"/>
  <c r="D103" i="3"/>
  <c r="E112" i="3" s="1"/>
  <c r="F112" i="3" s="1"/>
  <c r="G42" i="3"/>
  <c r="D52" i="3"/>
  <c r="D105" i="3"/>
  <c r="D50" i="3"/>
  <c r="G71" i="3" s="1"/>
  <c r="H71" i="3" s="1"/>
  <c r="G95" i="3"/>
  <c r="D104" i="3" l="1"/>
  <c r="E113" i="3"/>
  <c r="F113" i="3" s="1"/>
  <c r="E108" i="3"/>
  <c r="F108" i="3" s="1"/>
  <c r="E109" i="3"/>
  <c r="F109" i="3" s="1"/>
  <c r="E110" i="3"/>
  <c r="F110" i="3" s="1"/>
  <c r="E111" i="3"/>
  <c r="F111" i="3" s="1"/>
  <c r="G63" i="3"/>
  <c r="H63" i="3" s="1"/>
  <c r="G64" i="3"/>
  <c r="H64" i="3" s="1"/>
  <c r="G65" i="3"/>
  <c r="H65" i="3" s="1"/>
  <c r="G66" i="3"/>
  <c r="H66" i="3" s="1"/>
  <c r="G70" i="3"/>
  <c r="H70" i="3" s="1"/>
  <c r="G68" i="3"/>
  <c r="H68" i="3" s="1"/>
  <c r="G60" i="3"/>
  <c r="H60" i="3" s="1"/>
  <c r="G61" i="3"/>
  <c r="H61" i="3" s="1"/>
  <c r="D51" i="3"/>
  <c r="G69" i="3"/>
  <c r="H69" i="3" s="1"/>
  <c r="G67" i="3"/>
  <c r="H67" i="3" s="1"/>
  <c r="G62" i="3"/>
  <c r="H62" i="3" s="1"/>
  <c r="E117" i="3" l="1"/>
  <c r="E115" i="3"/>
  <c r="E116" i="3" s="1"/>
  <c r="G74" i="3"/>
  <c r="G72" i="3"/>
  <c r="G73" i="3" s="1"/>
  <c r="F117" i="3"/>
  <c r="F115" i="3"/>
  <c r="H74" i="3"/>
  <c r="H72" i="3"/>
  <c r="G76" i="3" l="1"/>
  <c r="H73" i="3"/>
  <c r="G120" i="3"/>
  <c r="F116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<sst xmlns="http://schemas.openxmlformats.org/spreadsheetml/2006/main" count="232" uniqueCount="128">
  <si>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</si>
  <si>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</si>
  <si>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</si>
  <si>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</si>
  <si>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</si>
  <si>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CIPRODAC 500 TABLETS</t>
  </si>
  <si>
    <t>% age Purity:</t>
  </si>
  <si>
    <t>NDQD201608075</t>
  </si>
  <si>
    <t>Weight (mg):</t>
  </si>
  <si>
    <t>CIPROFLOXACIN HYDROCHLORIDE BP</t>
  </si>
  <si>
    <t>Standard Conc (mg/mL):</t>
  </si>
  <si>
    <t>Each tablet contains Ciprofloxacin hydrochloride USP 583mg equivalent to ciprofloxacin 500 mg</t>
  </si>
  <si>
    <t>2016-08-10 08:24:29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</si>
  <si>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</si>
  <si>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</si>
  <si>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</si>
  <si>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</si>
  <si>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</si>
  <si>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</si>
  <si>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</si>
  <si>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</si>
  <si>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</si>
  <si>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</si>
  <si>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</si>
  <si>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</si>
  <si>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</si>
  <si>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</si>
  <si>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</si>
  <si>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</si>
  <si>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</si>
  <si>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</si>
  <si>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</si>
  <si>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</si>
  <si>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</si>
  <si>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</si>
  <si>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</si>
  <si>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</si>
  <si>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</si>
  <si>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</si>
  <si>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</si>
  <si>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</si>
  <si>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</si>
  <si>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</si>
  <si>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</si>
  <si>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</si>
  <si>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</si>
  <si>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</si>
  <si>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</si>
  <si>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</si>
  <si>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</si>
  <si>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</si>
  <si>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</si>
  <si>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</si>
  <si>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</si>
  <si>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</si>
  <si>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</si>
  <si>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</si>
  <si>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</si>
  <si>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</si>
  <si>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</si>
  <si>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</si>
  <si>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</si>
  <si>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</si>
  <si>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</si>
  <si>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</si>
  <si>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</si>
  <si>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</si>
  <si>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</si>
  <si>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</si>
  <si>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</si>
  <si>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</si>
  <si>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</si>
  <si>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</si>
  <si>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</si>
  <si>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</si>
  <si>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</si>
  <si>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</si>
  <si>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</si>
  <si>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</si>
  <si>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</si>
  <si>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</si>
  <si>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</si>
  <si>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</si>
  <si>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</si>
  <si>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</si>
  <si>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</si>
  <si>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</si>
  <si>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</si>
  <si>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</si>
  <si>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</si>
  <si>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</si>
  <si>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</si>
  <si>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</si>
  <si>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</si>
  <si>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</si>
  <si>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</si>
  <si>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</si>
  <si>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</si>
  <si>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</si>
  <si>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</si>
  <si>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</si>
  <si>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</si>
  <si>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</si>
  <si>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</si>
  <si>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</si>
  <si>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</si>
  <si>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</si>
  <si>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</si>
  <si>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</si>
  <si>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</si>
  <si>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</si>
  <si>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</si>
  <si>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</si>
  <si>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</si>
  <si>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</si>
  <si>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</si>
  <si>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</si>
  <si>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</si>
  <si>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</si>
  <si>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</si>
  <si>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</si>
  <si>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</si>
  <si>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</si>
  <si>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</si>
  <si>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</si>
  <si>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C28 8</t>
  </si>
  <si>
    <t>Ciprofloxacin hcl</t>
  </si>
  <si>
    <t>CIPROFLOXACIN 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</si>
</sst>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0" fontId="24" fillId="2" borderId="0" xfId="0" applyFont="1" applyFill="1" applyAlignment="1">
      <alignment horizontal="center"/>
    </xf>
    <xf numFmtId="10" fontId="24" fillId="2" borderId="0" xfId="0" applyNumberFormat="1" applyFont="1" applyFill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9" t="s">
        <v>0</v>
      </c>
      <c r="B15" s="279"/>
      <c r="C15" s="279"/>
      <c r="D15" s="279"/>
      <c r="E15" s="2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94.3</v>
      </c>
      <c r="C19" s="10"/>
      <c r="D19" s="10"/>
      <c r="E19" s="10"/>
    </row>
    <row r="20" spans="1:6" ht="16.5" customHeight="1" x14ac:dyDescent="0.3">
      <c r="A20" s="7" t="s">
        <v>8</v>
      </c>
      <c r="B20" s="4">
        <v>18.600000000000001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0.18600000000000003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86702438</v>
      </c>
      <c r="C24" s="18">
        <v>4602.5</v>
      </c>
      <c r="D24" s="19">
        <v>1.1000000000000001</v>
      </c>
      <c r="E24" s="20">
        <v>10.6</v>
      </c>
    </row>
    <row r="25" spans="1:6" ht="16.5" customHeight="1" x14ac:dyDescent="0.3">
      <c r="A25" s="17">
        <v>2</v>
      </c>
      <c r="B25" s="18">
        <v>87175432</v>
      </c>
      <c r="C25" s="18">
        <v>4481.3999999999996</v>
      </c>
      <c r="D25" s="19">
        <v>1.1000000000000001</v>
      </c>
      <c r="E25" s="19">
        <v>10.6</v>
      </c>
    </row>
    <row r="26" spans="1:6" ht="16.5" customHeight="1" x14ac:dyDescent="0.3">
      <c r="A26" s="17">
        <v>3</v>
      </c>
      <c r="B26" s="18">
        <v>87760625</v>
      </c>
      <c r="C26" s="18">
        <v>4482</v>
      </c>
      <c r="D26" s="19">
        <v>1.1000000000000001</v>
      </c>
      <c r="E26" s="19">
        <v>10.6</v>
      </c>
    </row>
    <row r="27" spans="1:6" ht="16.5" customHeight="1" x14ac:dyDescent="0.3">
      <c r="A27" s="17">
        <v>4</v>
      </c>
      <c r="B27" s="18">
        <v>87351832</v>
      </c>
      <c r="C27" s="18">
        <v>4350</v>
      </c>
      <c r="D27" s="19">
        <v>1.1000000000000001</v>
      </c>
      <c r="E27" s="19">
        <v>10.5</v>
      </c>
    </row>
    <row r="28" spans="1:6" ht="16.5" customHeight="1" x14ac:dyDescent="0.3">
      <c r="A28" s="17">
        <v>5</v>
      </c>
      <c r="B28" s="18">
        <v>87475103</v>
      </c>
      <c r="C28" s="18">
        <v>4303.5</v>
      </c>
      <c r="D28" s="19">
        <v>1</v>
      </c>
      <c r="E28" s="19">
        <v>10.5</v>
      </c>
    </row>
    <row r="29" spans="1:6" ht="16.5" customHeight="1" x14ac:dyDescent="0.3">
      <c r="A29" s="17">
        <v>6</v>
      </c>
      <c r="B29" s="21">
        <v>87949992</v>
      </c>
      <c r="C29" s="21">
        <v>4232.2</v>
      </c>
      <c r="D29" s="22">
        <v>1</v>
      </c>
      <c r="E29" s="22">
        <v>10.5</v>
      </c>
    </row>
    <row r="30" spans="1:6" ht="16.5" customHeight="1" x14ac:dyDescent="0.3">
      <c r="A30" s="23" t="s">
        <v>18</v>
      </c>
      <c r="B30" s="24">
        <f>AVERAGE(B24:B29)</f>
        <v>87402570.333333328</v>
      </c>
      <c r="C30" s="25">
        <f>AVERAGE(C24:C29)</f>
        <v>4408.6000000000004</v>
      </c>
      <c r="D30" s="26">
        <f>AVERAGE(D24:D29)</f>
        <v>1.0666666666666667</v>
      </c>
      <c r="E30" s="26">
        <f>AVERAGE(E24:E29)</f>
        <v>10.549999999999999</v>
      </c>
    </row>
    <row r="31" spans="1:6" ht="16.5" customHeight="1" x14ac:dyDescent="0.3">
      <c r="A31" s="27" t="s">
        <v>19</v>
      </c>
      <c r="B31" s="28">
        <f>(STDEV(B24:B29)/B30)</f>
        <v>5.0587834385936803E-3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0" t="s">
        <v>26</v>
      </c>
      <c r="C59" s="28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6" sqref="D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4" t="s">
        <v>31</v>
      </c>
      <c r="B11" s="285"/>
      <c r="C11" s="285"/>
      <c r="D11" s="285"/>
      <c r="E11" s="285"/>
      <c r="F11" s="286"/>
      <c r="G11" s="91"/>
    </row>
    <row r="12" spans="1:7" ht="16.5" customHeight="1" x14ac:dyDescent="0.3">
      <c r="A12" s="283" t="s">
        <v>32</v>
      </c>
      <c r="B12" s="283"/>
      <c r="C12" s="283"/>
      <c r="D12" s="283"/>
      <c r="E12" s="283"/>
      <c r="F12" s="283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3" t="s">
        <v>1</v>
      </c>
      <c r="B21" s="283"/>
      <c r="C21" s="59" t="s">
        <v>39</v>
      </c>
      <c r="D21" s="66"/>
    </row>
    <row r="22" spans="1:5" ht="15.75" customHeight="1" x14ac:dyDescent="0.3">
      <c r="A22" s="287"/>
      <c r="B22" s="287"/>
      <c r="C22" s="57"/>
      <c r="D22" s="287"/>
      <c r="E22" s="28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752.73</v>
      </c>
      <c r="D24" s="87">
        <f t="shared" ref="D24:D43" si="0">(C24-$C$46)/$C$46</f>
        <v>4.2291477666897368E-3</v>
      </c>
      <c r="E24" s="53"/>
    </row>
    <row r="25" spans="1:5" ht="15.75" customHeight="1" x14ac:dyDescent="0.3">
      <c r="C25" s="95">
        <v>747.74</v>
      </c>
      <c r="D25" s="88">
        <f t="shared" si="0"/>
        <v>-2.4280911468061929E-3</v>
      </c>
      <c r="E25" s="53"/>
    </row>
    <row r="26" spans="1:5" ht="15.75" customHeight="1" x14ac:dyDescent="0.3">
      <c r="C26" s="95">
        <v>762.48</v>
      </c>
      <c r="D26" s="88">
        <f t="shared" si="0"/>
        <v>1.7236778910293984E-2</v>
      </c>
      <c r="E26" s="53"/>
    </row>
    <row r="27" spans="1:5" ht="15.75" customHeight="1" x14ac:dyDescent="0.3">
      <c r="C27" s="95">
        <v>744.57</v>
      </c>
      <c r="D27" s="88">
        <f t="shared" si="0"/>
        <v>-6.6572389134959293E-3</v>
      </c>
      <c r="E27" s="53"/>
    </row>
    <row r="28" spans="1:5" ht="15.75" customHeight="1" x14ac:dyDescent="0.3">
      <c r="C28" s="95">
        <v>754.12</v>
      </c>
      <c r="D28" s="88">
        <f t="shared" si="0"/>
        <v>6.0835690271625288E-3</v>
      </c>
      <c r="E28" s="53"/>
    </row>
    <row r="29" spans="1:5" ht="15.75" customHeight="1" x14ac:dyDescent="0.3">
      <c r="C29" s="95">
        <v>743.6</v>
      </c>
      <c r="D29" s="88">
        <f t="shared" si="0"/>
        <v>-7.9513314477827474E-3</v>
      </c>
      <c r="E29" s="53"/>
    </row>
    <row r="30" spans="1:5" ht="15.75" customHeight="1" x14ac:dyDescent="0.3">
      <c r="C30" s="95">
        <v>756.03</v>
      </c>
      <c r="D30" s="88">
        <f t="shared" si="0"/>
        <v>8.6317306152941895E-3</v>
      </c>
      <c r="E30" s="53"/>
    </row>
    <row r="31" spans="1:5" ht="15.75" customHeight="1" x14ac:dyDescent="0.3">
      <c r="C31" s="95">
        <v>749.48</v>
      </c>
      <c r="D31" s="88">
        <f t="shared" si="0"/>
        <v>-1.0672928117834585E-4</v>
      </c>
      <c r="E31" s="53"/>
    </row>
    <row r="32" spans="1:5" ht="15.75" customHeight="1" x14ac:dyDescent="0.3">
      <c r="C32" s="95">
        <v>744.76</v>
      </c>
      <c r="D32" s="88">
        <f t="shared" si="0"/>
        <v>-6.4037568706975662E-3</v>
      </c>
      <c r="E32" s="53"/>
    </row>
    <row r="33" spans="1:7" ht="15.75" customHeight="1" x14ac:dyDescent="0.3">
      <c r="C33" s="95">
        <v>746.63</v>
      </c>
      <c r="D33" s="88">
        <f t="shared" si="0"/>
        <v>-3.9089599231550021E-3</v>
      </c>
      <c r="E33" s="53"/>
    </row>
    <row r="34" spans="1:7" ht="15.75" customHeight="1" x14ac:dyDescent="0.3">
      <c r="C34" s="95">
        <v>756.02</v>
      </c>
      <c r="D34" s="88">
        <f t="shared" si="0"/>
        <v>8.6183894551469156E-3</v>
      </c>
      <c r="E34" s="53"/>
    </row>
    <row r="35" spans="1:7" ht="15.75" customHeight="1" x14ac:dyDescent="0.3">
      <c r="C35" s="95">
        <v>755.95</v>
      </c>
      <c r="D35" s="88">
        <f t="shared" si="0"/>
        <v>8.5250013341159961E-3</v>
      </c>
      <c r="E35" s="53"/>
    </row>
    <row r="36" spans="1:7" ht="15.75" customHeight="1" x14ac:dyDescent="0.3">
      <c r="C36" s="95">
        <v>739.82</v>
      </c>
      <c r="D36" s="88">
        <f t="shared" si="0"/>
        <v>-1.2994289983456973E-2</v>
      </c>
      <c r="E36" s="53"/>
    </row>
    <row r="37" spans="1:7" ht="15.75" customHeight="1" x14ac:dyDescent="0.3">
      <c r="C37" s="95">
        <v>737.33</v>
      </c>
      <c r="D37" s="88">
        <f t="shared" si="0"/>
        <v>-1.63162388601313E-2</v>
      </c>
      <c r="E37" s="53"/>
    </row>
    <row r="38" spans="1:7" ht="15.75" customHeight="1" x14ac:dyDescent="0.3">
      <c r="C38" s="95">
        <v>741.58</v>
      </c>
      <c r="D38" s="88">
        <f t="shared" si="0"/>
        <v>-1.0646245797534577E-2</v>
      </c>
      <c r="E38" s="53"/>
    </row>
    <row r="39" spans="1:7" ht="15.75" customHeight="1" x14ac:dyDescent="0.3">
      <c r="C39" s="95">
        <v>761.33</v>
      </c>
      <c r="D39" s="88">
        <f t="shared" si="0"/>
        <v>1.5702545493356077E-2</v>
      </c>
      <c r="E39" s="53"/>
    </row>
    <row r="40" spans="1:7" ht="15.75" customHeight="1" x14ac:dyDescent="0.3">
      <c r="C40" s="95">
        <v>753.37</v>
      </c>
      <c r="D40" s="88">
        <f t="shared" si="0"/>
        <v>5.0829820161160484E-3</v>
      </c>
      <c r="E40" s="53"/>
    </row>
    <row r="41" spans="1:7" ht="15.75" customHeight="1" x14ac:dyDescent="0.3">
      <c r="C41" s="95">
        <v>742.15</v>
      </c>
      <c r="D41" s="88">
        <f t="shared" si="0"/>
        <v>-9.8857996691393366E-3</v>
      </c>
      <c r="E41" s="53"/>
    </row>
    <row r="42" spans="1:7" ht="15.75" customHeight="1" x14ac:dyDescent="0.3">
      <c r="C42" s="95">
        <v>744.89</v>
      </c>
      <c r="D42" s="88">
        <f t="shared" si="0"/>
        <v>-6.2303217887828494E-3</v>
      </c>
      <c r="E42" s="53"/>
    </row>
    <row r="43" spans="1:7" ht="16.5" customHeight="1" x14ac:dyDescent="0.3">
      <c r="C43" s="96">
        <v>756.62</v>
      </c>
      <c r="D43" s="89">
        <f t="shared" si="0"/>
        <v>9.4188590639841304E-3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14991.2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749.56000000000006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1">
        <f>C46</f>
        <v>749.56000000000006</v>
      </c>
      <c r="C49" s="93">
        <f>-IF(C46&lt;=80,10%,IF(C46&lt;250,7.5%,5%))</f>
        <v>-0.05</v>
      </c>
      <c r="D49" s="81">
        <f>IF(C46&lt;=80,C46*0.9,IF(C46&lt;250,C46*0.925,C46*0.95))</f>
        <v>712.08199999999999</v>
      </c>
    </row>
    <row r="50" spans="1:6" ht="17.25" customHeight="1" x14ac:dyDescent="0.3">
      <c r="B50" s="282"/>
      <c r="C50" s="94">
        <f>IF(C46&lt;=80, 10%, IF(C46&lt;250, 7.5%, 5%))</f>
        <v>0.05</v>
      </c>
      <c r="D50" s="81">
        <f>IF(C46&lt;=80, C46*1.1, IF(C46&lt;250, C46*1.075, C46*1.05))</f>
        <v>787.03800000000012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6" zoomScale="55" zoomScaleNormal="40" zoomScalePageLayoutView="55" workbookViewId="0">
      <selection activeCell="H109" sqref="H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7" t="s">
        <v>45</v>
      </c>
      <c r="B1" s="317"/>
      <c r="C1" s="317"/>
      <c r="D1" s="317"/>
      <c r="E1" s="317"/>
      <c r="F1" s="317"/>
      <c r="G1" s="317"/>
      <c r="H1" s="317"/>
      <c r="I1" s="317"/>
    </row>
    <row r="2" spans="1:9" ht="18.75" customHeight="1" x14ac:dyDescent="0.25">
      <c r="A2" s="317"/>
      <c r="B2" s="317"/>
      <c r="C2" s="317"/>
      <c r="D2" s="317"/>
      <c r="E2" s="317"/>
      <c r="F2" s="317"/>
      <c r="G2" s="317"/>
      <c r="H2" s="317"/>
      <c r="I2" s="317"/>
    </row>
    <row r="3" spans="1:9" ht="18.75" customHeight="1" x14ac:dyDescent="0.25">
      <c r="A3" s="317"/>
      <c r="B3" s="317"/>
      <c r="C3" s="317"/>
      <c r="D3" s="317"/>
      <c r="E3" s="317"/>
      <c r="F3" s="317"/>
      <c r="G3" s="317"/>
      <c r="H3" s="317"/>
      <c r="I3" s="317"/>
    </row>
    <row r="4" spans="1:9" ht="18.75" customHeight="1" x14ac:dyDescent="0.25">
      <c r="A4" s="317"/>
      <c r="B4" s="317"/>
      <c r="C4" s="317"/>
      <c r="D4" s="317"/>
      <c r="E4" s="317"/>
      <c r="F4" s="317"/>
      <c r="G4" s="317"/>
      <c r="H4" s="317"/>
      <c r="I4" s="317"/>
    </row>
    <row r="5" spans="1:9" ht="18.75" customHeight="1" x14ac:dyDescent="0.25">
      <c r="A5" s="317"/>
      <c r="B5" s="317"/>
      <c r="C5" s="317"/>
      <c r="D5" s="317"/>
      <c r="E5" s="317"/>
      <c r="F5" s="317"/>
      <c r="G5" s="317"/>
      <c r="H5" s="317"/>
      <c r="I5" s="317"/>
    </row>
    <row r="6" spans="1:9" ht="18.75" customHeight="1" x14ac:dyDescent="0.25">
      <c r="A6" s="317"/>
      <c r="B6" s="317"/>
      <c r="C6" s="317"/>
      <c r="D6" s="317"/>
      <c r="E6" s="317"/>
      <c r="F6" s="317"/>
      <c r="G6" s="317"/>
      <c r="H6" s="317"/>
      <c r="I6" s="317"/>
    </row>
    <row r="7" spans="1:9" ht="18.75" customHeight="1" x14ac:dyDescent="0.25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25">
      <c r="A8" s="318" t="s">
        <v>46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x14ac:dyDescent="0.3">
      <c r="A15" s="98"/>
    </row>
    <row r="16" spans="1:9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14" ht="20.25" customHeight="1" x14ac:dyDescent="0.25">
      <c r="A17" s="293" t="s">
        <v>47</v>
      </c>
      <c r="B17" s="293"/>
      <c r="C17" s="293"/>
      <c r="D17" s="293"/>
      <c r="E17" s="293"/>
      <c r="F17" s="293"/>
      <c r="G17" s="293"/>
      <c r="H17" s="293"/>
    </row>
    <row r="18" spans="1:14" ht="26.25" customHeight="1" x14ac:dyDescent="0.4">
      <c r="A18" s="100" t="s">
        <v>33</v>
      </c>
      <c r="B18" s="289" t="s">
        <v>5</v>
      </c>
      <c r="C18" s="289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4" t="s">
        <v>127</v>
      </c>
      <c r="C20" s="2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4" t="s">
        <v>11</v>
      </c>
      <c r="C21" s="294"/>
      <c r="D21" s="294"/>
      <c r="E21" s="294"/>
      <c r="F21" s="294"/>
      <c r="G21" s="294"/>
      <c r="H21" s="29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9" t="s">
        <v>126</v>
      </c>
      <c r="C26" s="289"/>
    </row>
    <row r="27" spans="1:14" ht="26.25" customHeight="1" x14ac:dyDescent="0.4">
      <c r="A27" s="109" t="s">
        <v>48</v>
      </c>
      <c r="B27" s="295" t="s">
        <v>125</v>
      </c>
      <c r="C27" s="295"/>
    </row>
    <row r="28" spans="1:14" ht="27" customHeight="1" x14ac:dyDescent="0.4">
      <c r="A28" s="109" t="s">
        <v>6</v>
      </c>
      <c r="B28" s="110">
        <v>94.3</v>
      </c>
    </row>
    <row r="29" spans="1:14" s="14" customFormat="1" ht="27" customHeight="1" x14ac:dyDescent="0.4">
      <c r="A29" s="109" t="s">
        <v>49</v>
      </c>
      <c r="B29" s="111">
        <v>0</v>
      </c>
      <c r="C29" s="296" t="s">
        <v>50</v>
      </c>
      <c r="D29" s="297"/>
      <c r="E29" s="297"/>
      <c r="F29" s="297"/>
      <c r="G29" s="29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94.3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367.8</v>
      </c>
      <c r="C31" s="299" t="s">
        <v>53</v>
      </c>
      <c r="D31" s="300"/>
      <c r="E31" s="300"/>
      <c r="F31" s="300"/>
      <c r="G31" s="300"/>
      <c r="H31" s="30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385.82</v>
      </c>
      <c r="C32" s="299" t="s">
        <v>55</v>
      </c>
      <c r="D32" s="300"/>
      <c r="E32" s="300"/>
      <c r="F32" s="300"/>
      <c r="G32" s="300"/>
      <c r="H32" s="3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0.95329428230781199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2" t="s">
        <v>59</v>
      </c>
      <c r="E36" s="303"/>
      <c r="F36" s="302" t="s">
        <v>60</v>
      </c>
      <c r="G36" s="30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87937886</v>
      </c>
      <c r="E38" s="133">
        <f>IF(ISBLANK(D38),"-",$D$48/$D$45*D38)</f>
        <v>105185140.55178143</v>
      </c>
      <c r="F38" s="132">
        <v>98994394</v>
      </c>
      <c r="G38" s="134">
        <f>IF(ISBLANK(F38),"-",$D$48/$F$45*F38)</f>
        <v>103643717.46728207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88040142</v>
      </c>
      <c r="E39" s="138">
        <f>IF(ISBLANK(D39),"-",$D$48/$D$45*D39)</f>
        <v>105307452.01753879</v>
      </c>
      <c r="F39" s="137">
        <v>99078411</v>
      </c>
      <c r="G39" s="139">
        <f>IF(ISBLANK(F39),"-",$D$48/$F$45*F39)</f>
        <v>103731680.36961015</v>
      </c>
      <c r="I39" s="306">
        <f>ABS((F43/D43*D42)-F42)/D42</f>
        <v>1.4239528354408707E-2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87056330</v>
      </c>
      <c r="E40" s="138">
        <f>IF(ISBLANK(D40),"-",$D$48/$D$45*D40)</f>
        <v>104130685.00387041</v>
      </c>
      <c r="F40" s="137">
        <v>98691393</v>
      </c>
      <c r="G40" s="139">
        <f>IF(ISBLANK(F40),"-",$D$48/$F$45*F40)</f>
        <v>103326485.86691181</v>
      </c>
      <c r="I40" s="30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87678119.333333328</v>
      </c>
      <c r="E42" s="148">
        <f>AVERAGE(E38:E41)</f>
        <v>104874425.85773021</v>
      </c>
      <c r="F42" s="147">
        <f>AVERAGE(F38:F41)</f>
        <v>98921399.333333328</v>
      </c>
      <c r="G42" s="149">
        <f>AVERAGE(G38:G41)</f>
        <v>103567294.56793468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18.600000000000001</v>
      </c>
      <c r="E43" s="140"/>
      <c r="F43" s="152">
        <v>21.25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17.731273650925303</v>
      </c>
      <c r="E44" s="155"/>
      <c r="F44" s="154">
        <f>F43*$B$34</f>
        <v>20.257503499041004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16.720591052822559</v>
      </c>
      <c r="E45" s="158"/>
      <c r="F45" s="157">
        <f>F44*$B$30/100</f>
        <v>19.102825799595667</v>
      </c>
      <c r="H45" s="150"/>
    </row>
    <row r="46" spans="1:14" ht="19.5" customHeight="1" x14ac:dyDescent="0.3">
      <c r="A46" s="307" t="s">
        <v>78</v>
      </c>
      <c r="B46" s="308"/>
      <c r="C46" s="153" t="s">
        <v>79</v>
      </c>
      <c r="D46" s="159">
        <f>D45/$B$45</f>
        <v>0.16720591052822559</v>
      </c>
      <c r="E46" s="160"/>
      <c r="F46" s="161">
        <f>F45/$B$45</f>
        <v>0.19102825799595669</v>
      </c>
      <c r="H46" s="150"/>
    </row>
    <row r="47" spans="1:14" ht="27" customHeight="1" x14ac:dyDescent="0.4">
      <c r="A47" s="309"/>
      <c r="B47" s="31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20.979880369766175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104220860.21283244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8.0173697237022837E-3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Ciprofloxacin hydrochloride USP 583mg equivalent to ciprofloxacin 500 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CIPROFLOXACIN  BP</v>
      </c>
      <c r="H56" s="179"/>
    </row>
    <row r="57" spans="1:12" ht="18.75" x14ac:dyDescent="0.3">
      <c r="A57" s="176" t="s">
        <v>88</v>
      </c>
      <c r="B57" s="266">
        <f>Uniformity!C46</f>
        <v>749.56000000000006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1" t="s">
        <v>94</v>
      </c>
      <c r="D60" s="314">
        <v>1499.75</v>
      </c>
      <c r="E60" s="182">
        <v>1</v>
      </c>
      <c r="F60" s="183">
        <v>108871485</v>
      </c>
      <c r="G60" s="267">
        <f>IF(ISBLANK(F60),"-",(F60/$D$50*$D$47*$B$68)*($B$57/$D$60))</f>
        <v>522.09198394538998</v>
      </c>
      <c r="H60" s="184">
        <f t="shared" ref="H60:H71" si="0">IF(ISBLANK(F60),"-",G60/$B$56)</f>
        <v>1.0441839678907801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2"/>
      <c r="D61" s="315"/>
      <c r="E61" s="185">
        <v>2</v>
      </c>
      <c r="F61" s="137">
        <v>109020126</v>
      </c>
      <c r="G61" s="268">
        <f>IF(ISBLANK(F61),"-",(F61/$D$50*$D$47*$B$68)*($B$57/$D$60))</f>
        <v>522.80479019199925</v>
      </c>
      <c r="H61" s="186">
        <f t="shared" si="0"/>
        <v>1.0456095803839984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5">
        <v>3</v>
      </c>
      <c r="F62" s="187">
        <v>109912580</v>
      </c>
      <c r="G62" s="268">
        <f>IF(ISBLANK(F62),"-",(F62/$D$50*$D$47*$B$68)*($B$57/$D$60))</f>
        <v>527.08454332882843</v>
      </c>
      <c r="H62" s="186">
        <f t="shared" si="0"/>
        <v>1.054169086657657</v>
      </c>
      <c r="L62" s="112"/>
    </row>
    <row r="63" spans="1:12" ht="27" customHeight="1" x14ac:dyDescent="0.4">
      <c r="A63" s="124" t="s">
        <v>97</v>
      </c>
      <c r="B63" s="125">
        <v>1</v>
      </c>
      <c r="C63" s="313"/>
      <c r="D63" s="316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1494.84</v>
      </c>
      <c r="E64" s="182">
        <v>1</v>
      </c>
      <c r="F64" s="183">
        <v>104551354</v>
      </c>
      <c r="G64" s="269">
        <f>IF(ISBLANK(F64),"-",(F64/$D$50*$D$47*$B$68)*($B$57/$D$64))</f>
        <v>503.02167633239907</v>
      </c>
      <c r="H64" s="190">
        <f t="shared" si="0"/>
        <v>1.0060433526647981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5">
        <v>2</v>
      </c>
      <c r="F65" s="137">
        <v>105779071</v>
      </c>
      <c r="G65" s="270">
        <f>IF(ISBLANK(F65),"-",(F65/$D$50*$D$47*$B$68)*($B$57/$D$64))</f>
        <v>508.92851770531706</v>
      </c>
      <c r="H65" s="191">
        <f t="shared" si="0"/>
        <v>1.0178570354106342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5">
        <v>3</v>
      </c>
      <c r="F66" s="137">
        <v>105805357</v>
      </c>
      <c r="G66" s="270">
        <f>IF(ISBLANK(F66),"-",(F66/$D$50*$D$47*$B$68)*($B$57/$D$64))</f>
        <v>509.05498596496358</v>
      </c>
      <c r="H66" s="191">
        <f t="shared" si="0"/>
        <v>1.0181099719299271</v>
      </c>
    </row>
    <row r="67" spans="1:8" ht="27" customHeight="1" x14ac:dyDescent="0.4">
      <c r="A67" s="124" t="s">
        <v>102</v>
      </c>
      <c r="B67" s="125">
        <v>1</v>
      </c>
      <c r="C67" s="313"/>
      <c r="D67" s="316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11" t="s">
        <v>104</v>
      </c>
      <c r="D68" s="314">
        <v>1516.25</v>
      </c>
      <c r="E68" s="182">
        <v>1</v>
      </c>
      <c r="F68" s="183"/>
      <c r="G68" s="269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1499.1200000000001</v>
      </c>
      <c r="C69" s="312"/>
      <c r="D69" s="315"/>
      <c r="E69" s="185">
        <v>2</v>
      </c>
      <c r="F69" s="137"/>
      <c r="G69" s="270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4" t="s">
        <v>78</v>
      </c>
      <c r="B70" s="325"/>
      <c r="C70" s="312"/>
      <c r="D70" s="315"/>
      <c r="E70" s="185">
        <v>3</v>
      </c>
      <c r="F70" s="137"/>
      <c r="G70" s="270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6"/>
      <c r="B71" s="327"/>
      <c r="C71" s="323"/>
      <c r="D71" s="316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6">
        <f>AVERAGE(G60:G71)</f>
        <v>515.49774957814964</v>
      </c>
      <c r="H72" s="199">
        <f>AVERAGE(H60:H71)</f>
        <v>1.0309954991562993</v>
      </c>
    </row>
    <row r="73" spans="1:8" ht="26.25" customHeight="1" x14ac:dyDescent="0.4">
      <c r="C73" s="196"/>
      <c r="D73" s="196"/>
      <c r="E73" s="196"/>
      <c r="F73" s="200" t="s">
        <v>84</v>
      </c>
      <c r="G73" s="272">
        <f>STDEV(G60:G71)/G72</f>
        <v>1.8836692573425285E-2</v>
      </c>
      <c r="H73" s="272">
        <f>STDEV(H60:H71)/H72</f>
        <v>1.8836692573425316E-2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319" t="str">
        <f>B20</f>
        <v>CIPROFLOXACIN  BP</v>
      </c>
      <c r="D76" s="319"/>
      <c r="E76" s="205" t="s">
        <v>108</v>
      </c>
      <c r="F76" s="205"/>
      <c r="G76" s="206">
        <f>H72</f>
        <v>1.0309954991562993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5" t="str">
        <f>B26</f>
        <v>Ciprofloxacin hcl</v>
      </c>
      <c r="C79" s="305"/>
    </row>
    <row r="80" spans="1:8" ht="26.25" customHeight="1" x14ac:dyDescent="0.4">
      <c r="A80" s="109" t="s">
        <v>48</v>
      </c>
      <c r="B80" s="305" t="str">
        <f>B27</f>
        <v>C28 8</v>
      </c>
      <c r="C80" s="305"/>
    </row>
    <row r="81" spans="1:12" ht="27" customHeight="1" x14ac:dyDescent="0.4">
      <c r="A81" s="109" t="s">
        <v>6</v>
      </c>
      <c r="B81" s="208">
        <f>B28</f>
        <v>94.3</v>
      </c>
    </row>
    <row r="82" spans="1:12" s="14" customFormat="1" ht="27" customHeight="1" x14ac:dyDescent="0.4">
      <c r="A82" s="109" t="s">
        <v>49</v>
      </c>
      <c r="B82" s="111">
        <v>0</v>
      </c>
      <c r="C82" s="296" t="s">
        <v>50</v>
      </c>
      <c r="D82" s="297"/>
      <c r="E82" s="297"/>
      <c r="F82" s="297"/>
      <c r="G82" s="29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94.3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367.8</v>
      </c>
      <c r="C84" s="299" t="s">
        <v>111</v>
      </c>
      <c r="D84" s="300"/>
      <c r="E84" s="300"/>
      <c r="F84" s="300"/>
      <c r="G84" s="300"/>
      <c r="H84" s="30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385.82</v>
      </c>
      <c r="C85" s="299" t="s">
        <v>112</v>
      </c>
      <c r="D85" s="300"/>
      <c r="E85" s="300"/>
      <c r="F85" s="300"/>
      <c r="G85" s="300"/>
      <c r="H85" s="3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0.95329428230781199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2" t="s">
        <v>60</v>
      </c>
      <c r="G89" s="304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13">
        <v>1</v>
      </c>
      <c r="D91" s="132">
        <v>0.503</v>
      </c>
      <c r="E91" s="133">
        <f>IF(ISBLANK(D91),"-",$D$101/$D$98*D91)</f>
        <v>0.65360437877880817</v>
      </c>
      <c r="F91" s="132">
        <v>0.56100000000000005</v>
      </c>
      <c r="G91" s="134">
        <f>IF(ISBLANK(F91),"-",$D$101/$F$98*F91)</f>
        <v>0.66775475831061348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0.504</v>
      </c>
      <c r="E92" s="138">
        <f>IF(ISBLANK(D92),"-",$D$101/$D$98*D92)</f>
        <v>0.65490379106266272</v>
      </c>
      <c r="F92" s="137">
        <v>0.56100000000000005</v>
      </c>
      <c r="G92" s="139">
        <f>IF(ISBLANK(F92),"-",$D$101/$F$98*F92)</f>
        <v>0.66775475831061348</v>
      </c>
      <c r="I92" s="306">
        <f>ABS((F96/D96*D95)-F95)/D95</f>
        <v>2.6207119344543683E-2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0.503</v>
      </c>
      <c r="E93" s="138">
        <f>IF(ISBLANK(D93),"-",$D$101/$D$98*D93)</f>
        <v>0.65360437877880817</v>
      </c>
      <c r="F93" s="137">
        <v>0.56599999999999995</v>
      </c>
      <c r="G93" s="139">
        <f>IF(ISBLANK(F93),"-",$D$101/$F$98*F93)</f>
        <v>0.67370622674475433</v>
      </c>
      <c r="I93" s="306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0.50333333333333341</v>
      </c>
      <c r="E95" s="148">
        <f>AVERAGE(E91:E94)</f>
        <v>0.65403751620675965</v>
      </c>
      <c r="F95" s="218">
        <f>AVERAGE(F91:F94)</f>
        <v>0.56266666666666676</v>
      </c>
      <c r="G95" s="219">
        <f>AVERAGE(G91:G94)</f>
        <v>0.6697385811219938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23.78</v>
      </c>
      <c r="E96" s="140"/>
      <c r="F96" s="152">
        <v>25.96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22.669338033279772</v>
      </c>
      <c r="E97" s="155"/>
      <c r="F97" s="154">
        <f>F96*$B$87</f>
        <v>24.7475195687108</v>
      </c>
    </row>
    <row r="98" spans="1:10" ht="19.5" customHeight="1" x14ac:dyDescent="0.3">
      <c r="A98" s="124" t="s">
        <v>76</v>
      </c>
      <c r="B98" s="224">
        <f>(B97/B96)*(B95/B94)*(B93/B92)*(B91/B90)*B89</f>
        <v>500</v>
      </c>
      <c r="C98" s="222" t="s">
        <v>115</v>
      </c>
      <c r="D98" s="225">
        <f>D97*$B$83/100</f>
        <v>21.377185765382823</v>
      </c>
      <c r="E98" s="158"/>
      <c r="F98" s="157">
        <f>F97*$B$83/100</f>
        <v>23.336910953294282</v>
      </c>
    </row>
    <row r="99" spans="1:10" ht="19.5" customHeight="1" x14ac:dyDescent="0.3">
      <c r="A99" s="307" t="s">
        <v>78</v>
      </c>
      <c r="B99" s="321"/>
      <c r="C99" s="222" t="s">
        <v>116</v>
      </c>
      <c r="D99" s="226">
        <f>D98/$B$98</f>
        <v>4.2754371530765646E-2</v>
      </c>
      <c r="E99" s="158"/>
      <c r="F99" s="161">
        <f>F98/$B$98</f>
        <v>4.6673821906588565E-2</v>
      </c>
      <c r="G99" s="227"/>
      <c r="H99" s="150"/>
    </row>
    <row r="100" spans="1:10" ht="19.5" customHeight="1" x14ac:dyDescent="0.3">
      <c r="A100" s="309"/>
      <c r="B100" s="322"/>
      <c r="C100" s="222" t="s">
        <v>80</v>
      </c>
      <c r="D100" s="228">
        <f>$B$56/$B$116</f>
        <v>5.5555555555555552E-2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29.138722735786352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0.66188804866437667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1.3420455030959821E-2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328">
        <v>0.65100000000000002</v>
      </c>
      <c r="E108" s="273">
        <f t="shared" ref="E108:E113" si="1">IF(ISBLANK(D108),"-",D108/$D$103*$D$100*$B$116)</f>
        <v>491.77500735483312</v>
      </c>
      <c r="F108" s="244">
        <f t="shared" ref="F108:F113" si="2">IF(ISBLANK(D108), "-", E108/$B$56)</f>
        <v>0.9835500147096663</v>
      </c>
    </row>
    <row r="109" spans="1:10" ht="26.25" customHeight="1" x14ac:dyDescent="0.4">
      <c r="A109" s="124" t="s">
        <v>95</v>
      </c>
      <c r="B109" s="125">
        <v>10</v>
      </c>
      <c r="C109" s="243">
        <v>2</v>
      </c>
      <c r="D109" s="328">
        <v>0.64500000000000002</v>
      </c>
      <c r="E109" s="274">
        <f t="shared" si="1"/>
        <v>487.24251880778399</v>
      </c>
      <c r="F109" s="245">
        <f t="shared" si="2"/>
        <v>0.97448503761556804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328">
        <v>0.63400000000000001</v>
      </c>
      <c r="E110" s="274">
        <f t="shared" si="1"/>
        <v>478.93295647152718</v>
      </c>
      <c r="F110" s="245">
        <f t="shared" si="2"/>
        <v>0.95786591294305434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328">
        <v>0.65600000000000003</v>
      </c>
      <c r="E111" s="274">
        <f t="shared" si="1"/>
        <v>495.55208114404076</v>
      </c>
      <c r="F111" s="245">
        <f t="shared" si="2"/>
        <v>0.99110416228808151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328">
        <v>0.64300000000000002</v>
      </c>
      <c r="E112" s="274">
        <f t="shared" si="1"/>
        <v>485.73168929210095</v>
      </c>
      <c r="F112" s="245">
        <f t="shared" si="2"/>
        <v>0.97146337858420195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329">
        <v>0.64400000000000002</v>
      </c>
      <c r="E113" s="275">
        <f t="shared" si="1"/>
        <v>486.48710404994245</v>
      </c>
      <c r="F113" s="247">
        <f t="shared" si="2"/>
        <v>0.97297420809988489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3"/>
      <c r="D115" s="249" t="s">
        <v>71</v>
      </c>
      <c r="E115" s="277">
        <f>AVERAGE(E108:E113)</f>
        <v>487.62022618670471</v>
      </c>
      <c r="F115" s="250">
        <f>AVERAGE(F108:F113)</f>
        <v>0.97524045237340939</v>
      </c>
      <c r="G115" s="330"/>
      <c r="H115" s="331"/>
    </row>
    <row r="116" spans="1:10" ht="27" customHeight="1" thickBot="1" x14ac:dyDescent="0.45">
      <c r="A116" s="124" t="s">
        <v>103</v>
      </c>
      <c r="B116" s="156">
        <f>(B115/B114)*(B113/B112)*(B111/B110)*(B109/B108)*B107</f>
        <v>9000</v>
      </c>
      <c r="C116" s="251"/>
      <c r="D116" s="216" t="s">
        <v>84</v>
      </c>
      <c r="E116" s="252">
        <f>STDEV(E108:E113)/E115</f>
        <v>1.162406288601337E-2</v>
      </c>
      <c r="F116" s="252">
        <f>STDEV(F108:F113)/F115</f>
        <v>1.162406288601338E-2</v>
      </c>
      <c r="G116" s="331"/>
      <c r="H116" s="331"/>
      <c r="I116" s="98"/>
    </row>
    <row r="117" spans="1:10" ht="27" customHeight="1" thickBot="1" x14ac:dyDescent="0.45">
      <c r="A117" s="307" t="s">
        <v>78</v>
      </c>
      <c r="B117" s="308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G117" s="330"/>
      <c r="H117" s="330"/>
      <c r="I117" s="98"/>
      <c r="J117" s="236"/>
    </row>
    <row r="118" spans="1:10" ht="19.5" customHeight="1" thickBot="1" x14ac:dyDescent="0.35">
      <c r="A118" s="309"/>
      <c r="B118" s="31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19" t="str">
        <f>B20</f>
        <v>CIPROFLOXACIN  BP</v>
      </c>
      <c r="D120" s="319"/>
      <c r="E120" s="205" t="s">
        <v>124</v>
      </c>
      <c r="F120" s="205"/>
      <c r="G120" s="206">
        <f>F115</f>
        <v>0.97524045237340939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20" t="s">
        <v>26</v>
      </c>
      <c r="C122" s="320"/>
      <c r="E122" s="211" t="s">
        <v>27</v>
      </c>
      <c r="F122" s="258"/>
      <c r="G122" s="320" t="s">
        <v>28</v>
      </c>
      <c r="H122" s="320"/>
    </row>
    <row r="123" spans="1:10" ht="69.95" customHeight="1" x14ac:dyDescent="0.3">
      <c r="A123" s="259" t="s">
        <v>29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CIPROFLOXACIN</vt:lpstr>
      <vt:lpstr>CIPROFLOXACIN!Print_Area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2016-10-17T05:51:50Z</cp:lastPrinted>
  <dcterms:created xsi:type="dcterms:W3CDTF">2005-07-05T10:19:27Z</dcterms:created>
  <dcterms:modified xsi:type="dcterms:W3CDTF">2016-10-17T05:58:16Z</dcterms:modified>
</cp:coreProperties>
</file>