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1"/>
  </bookViews>
  <sheets>
    <sheet name="Abacavir sulfate" sheetId="5" r:id="rId1"/>
    <sheet name="Lamivudine" sheetId="6" r:id="rId2"/>
    <sheet name="SST" sheetId="7" r:id="rId3"/>
    <sheet name="SST lam" sheetId="8" r:id="rId4"/>
    <sheet name="Uniformity" sheetId="2" r:id="rId5"/>
  </sheets>
  <definedNames>
    <definedName name="_xlnm.Print_Area" localSheetId="4">Uniformity!$A$1:$F$54</definedName>
  </definedNames>
  <calcPr calcId="144525"/>
</workbook>
</file>

<file path=xl/calcChain.xml><?xml version="1.0" encoding="utf-8"?>
<calcChain xmlns="http://schemas.openxmlformats.org/spreadsheetml/2006/main">
  <c r="B57" i="6" l="1"/>
  <c r="B57" i="5"/>
  <c r="B53" i="8"/>
  <c r="E51" i="8"/>
  <c r="D51" i="8"/>
  <c r="C51" i="8"/>
  <c r="B51" i="8"/>
  <c r="B52" i="8" s="1"/>
  <c r="B42" i="8"/>
  <c r="B32" i="8"/>
  <c r="E30" i="8"/>
  <c r="D30" i="8"/>
  <c r="C30" i="8"/>
  <c r="B30" i="8"/>
  <c r="B31" i="8" s="1"/>
  <c r="B21" i="8"/>
  <c r="B53" i="7"/>
  <c r="E51" i="7"/>
  <c r="D51" i="7"/>
  <c r="C51" i="7"/>
  <c r="B51" i="7"/>
  <c r="B52" i="7" s="1"/>
  <c r="B42" i="7"/>
  <c r="B32" i="7"/>
  <c r="E30" i="7"/>
  <c r="D30" i="7"/>
  <c r="C30" i="7"/>
  <c r="B30" i="7"/>
  <c r="B31" i="7" s="1"/>
  <c r="B21" i="7"/>
  <c r="C120" i="6"/>
  <c r="B116" i="6"/>
  <c r="D100" i="6"/>
  <c r="B98" i="6"/>
  <c r="F97" i="6"/>
  <c r="D97" i="6"/>
  <c r="F95" i="6"/>
  <c r="D95" i="6"/>
  <c r="G94" i="6"/>
  <c r="E94" i="6"/>
  <c r="B87" i="6"/>
  <c r="B81" i="6"/>
  <c r="B83" i="6" s="1"/>
  <c r="F98" i="6" s="1"/>
  <c r="B80" i="6"/>
  <c r="B79" i="6"/>
  <c r="C76" i="6"/>
  <c r="H71" i="6"/>
  <c r="G71" i="6"/>
  <c r="B68" i="6"/>
  <c r="H67" i="6"/>
  <c r="G67" i="6"/>
  <c r="H63" i="6"/>
  <c r="G63" i="6"/>
  <c r="C56" i="6"/>
  <c r="B55" i="6"/>
  <c r="D48" i="6"/>
  <c r="D49" i="6" s="1"/>
  <c r="B45" i="6"/>
  <c r="F42" i="6"/>
  <c r="D42" i="6"/>
  <c r="G41" i="6"/>
  <c r="E41" i="6"/>
  <c r="I39" i="6"/>
  <c r="B34" i="6"/>
  <c r="D44" i="6" s="1"/>
  <c r="D45" i="6" s="1"/>
  <c r="B30" i="6"/>
  <c r="C120" i="5"/>
  <c r="B116" i="5"/>
  <c r="D100" i="5"/>
  <c r="B98" i="5"/>
  <c r="D101" i="5" s="1"/>
  <c r="D102" i="5" s="1"/>
  <c r="D97" i="5"/>
  <c r="D98" i="5" s="1"/>
  <c r="F95" i="5"/>
  <c r="D95" i="5"/>
  <c r="G94" i="5"/>
  <c r="E94" i="5"/>
  <c r="B87" i="5"/>
  <c r="F97" i="5" s="1"/>
  <c r="F98" i="5" s="1"/>
  <c r="B81" i="5"/>
  <c r="B83" i="5" s="1"/>
  <c r="B80" i="5"/>
  <c r="B79" i="5"/>
  <c r="C76" i="5"/>
  <c r="H71" i="5"/>
  <c r="G71" i="5"/>
  <c r="B68" i="5"/>
  <c r="H67" i="5"/>
  <c r="G67" i="5"/>
  <c r="H63" i="5"/>
  <c r="G63" i="5"/>
  <c r="C56" i="5"/>
  <c r="B55" i="5"/>
  <c r="D48" i="5"/>
  <c r="D49" i="5" s="1"/>
  <c r="B45" i="5"/>
  <c r="F42" i="5"/>
  <c r="D42" i="5"/>
  <c r="G41" i="5"/>
  <c r="E41" i="5"/>
  <c r="I39" i="5"/>
  <c r="B34" i="5"/>
  <c r="D44" i="5" s="1"/>
  <c r="D45" i="5" s="1"/>
  <c r="B30" i="5"/>
  <c r="D49" i="2"/>
  <c r="C49" i="2"/>
  <c r="C46" i="2"/>
  <c r="D50" i="2" s="1"/>
  <c r="C45" i="2"/>
  <c r="D43" i="2"/>
  <c r="D40" i="2"/>
  <c r="D39" i="2"/>
  <c r="D36" i="2"/>
  <c r="D35" i="2"/>
  <c r="D32" i="2"/>
  <c r="D31" i="2"/>
  <c r="D28" i="2"/>
  <c r="D27" i="2"/>
  <c r="D25" i="2"/>
  <c r="D24" i="2"/>
  <c r="C19" i="2"/>
  <c r="I92" i="6" l="1"/>
  <c r="D101" i="6"/>
  <c r="D102" i="6" s="1"/>
  <c r="B69" i="6"/>
  <c r="I92" i="5"/>
  <c r="B69" i="5"/>
  <c r="E38" i="6"/>
  <c r="D46" i="6"/>
  <c r="F99" i="6"/>
  <c r="E38" i="5"/>
  <c r="D46" i="5"/>
  <c r="G91" i="5"/>
  <c r="F99" i="5"/>
  <c r="D99" i="5"/>
  <c r="E93" i="5"/>
  <c r="D98" i="6"/>
  <c r="E39" i="5"/>
  <c r="G40" i="5"/>
  <c r="F44" i="5"/>
  <c r="F45" i="5" s="1"/>
  <c r="F46" i="5" s="1"/>
  <c r="G92" i="5"/>
  <c r="E39" i="6"/>
  <c r="F44" i="6"/>
  <c r="F45" i="6" s="1"/>
  <c r="F46" i="6" s="1"/>
  <c r="G92" i="6"/>
  <c r="E91" i="5"/>
  <c r="G39" i="6"/>
  <c r="E40" i="5"/>
  <c r="E92" i="5"/>
  <c r="G93" i="5"/>
  <c r="E40" i="6"/>
  <c r="E92" i="6"/>
  <c r="D29" i="2"/>
  <c r="D33" i="2"/>
  <c r="D37" i="2"/>
  <c r="D41" i="2"/>
  <c r="C50" i="2"/>
  <c r="D26" i="2"/>
  <c r="D30" i="2"/>
  <c r="D34" i="2"/>
  <c r="D38" i="2"/>
  <c r="D42" i="2"/>
  <c r="B49" i="2"/>
  <c r="E91" i="6" l="1"/>
  <c r="G93" i="6"/>
  <c r="G95" i="6" s="1"/>
  <c r="G91" i="6"/>
  <c r="E95" i="5"/>
  <c r="D105" i="5"/>
  <c r="D103" i="5"/>
  <c r="E42" i="5"/>
  <c r="G38" i="6"/>
  <c r="G38" i="5"/>
  <c r="G39" i="5"/>
  <c r="G40" i="6"/>
  <c r="D99" i="6"/>
  <c r="E93" i="6"/>
  <c r="E95" i="6" s="1"/>
  <c r="G95" i="5"/>
  <c r="D52" i="6"/>
  <c r="E42" i="6"/>
  <c r="D50" i="6" l="1"/>
  <c r="G68" i="6" s="1"/>
  <c r="H68" i="6" s="1"/>
  <c r="D103" i="6"/>
  <c r="E113" i="6" s="1"/>
  <c r="F113" i="6" s="1"/>
  <c r="D50" i="5"/>
  <c r="G60" i="5" s="1"/>
  <c r="G64" i="6"/>
  <c r="H64" i="6" s="1"/>
  <c r="G60" i="6"/>
  <c r="G70" i="6"/>
  <c r="H70" i="6" s="1"/>
  <c r="D51" i="5"/>
  <c r="D105" i="6"/>
  <c r="G42" i="5"/>
  <c r="D52" i="5"/>
  <c r="G42" i="6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D104" i="6" l="1"/>
  <c r="E111" i="6"/>
  <c r="F111" i="6" s="1"/>
  <c r="E108" i="6"/>
  <c r="E110" i="6"/>
  <c r="F110" i="6" s="1"/>
  <c r="E109" i="6"/>
  <c r="F109" i="6" s="1"/>
  <c r="E112" i="6"/>
  <c r="F112" i="6" s="1"/>
  <c r="G61" i="6"/>
  <c r="H61" i="6" s="1"/>
  <c r="G66" i="6"/>
  <c r="H66" i="6" s="1"/>
  <c r="D51" i="6"/>
  <c r="G69" i="6"/>
  <c r="H69" i="6" s="1"/>
  <c r="G65" i="6"/>
  <c r="H65" i="6" s="1"/>
  <c r="G62" i="6"/>
  <c r="H62" i="6" s="1"/>
  <c r="G61" i="5"/>
  <c r="H61" i="5" s="1"/>
  <c r="G69" i="5"/>
  <c r="H69" i="5" s="1"/>
  <c r="G64" i="5"/>
  <c r="H64" i="5" s="1"/>
  <c r="G62" i="5"/>
  <c r="H62" i="5" s="1"/>
  <c r="G66" i="5"/>
  <c r="H66" i="5" s="1"/>
  <c r="G68" i="5"/>
  <c r="H68" i="5" s="1"/>
  <c r="G65" i="5"/>
  <c r="H65" i="5" s="1"/>
  <c r="G70" i="5"/>
  <c r="H70" i="5" s="1"/>
  <c r="E115" i="5"/>
  <c r="E116" i="5" s="1"/>
  <c r="E117" i="5"/>
  <c r="F108" i="5"/>
  <c r="H60" i="5"/>
  <c r="H60" i="6"/>
  <c r="E115" i="6" l="1"/>
  <c r="E116" i="6" s="1"/>
  <c r="E117" i="6"/>
  <c r="F108" i="6"/>
  <c r="G74" i="6"/>
  <c r="G72" i="6"/>
  <c r="G73" i="6" s="1"/>
  <c r="G72" i="5"/>
  <c r="G73" i="5" s="1"/>
  <c r="G74" i="5"/>
  <c r="F117" i="6"/>
  <c r="F115" i="6"/>
  <c r="H74" i="5"/>
  <c r="H72" i="5"/>
  <c r="F117" i="5"/>
  <c r="F115" i="5"/>
  <c r="H74" i="6"/>
  <c r="H72" i="6"/>
  <c r="G120" i="5" l="1"/>
  <c r="F116" i="5"/>
  <c r="G76" i="5"/>
  <c r="H73" i="5"/>
  <c r="G120" i="6"/>
  <c r="F116" i="6"/>
  <c r="G76" i="6"/>
  <c r="H73" i="6"/>
</calcChain>
</file>

<file path=xl/sharedStrings.xml><?xml version="1.0" encoding="utf-8"?>
<sst xmlns="http://schemas.openxmlformats.org/spreadsheetml/2006/main" count="442" uniqueCount="136">
  <si>
    <t>HPLC System Suitability Report</t>
  </si>
  <si>
    <t>Analysis Data</t>
  </si>
  <si>
    <t>Assay</t>
  </si>
  <si>
    <t>Sample(s)</t>
  </si>
  <si>
    <t>Reference Substance:</t>
  </si>
  <si>
    <t>ABACAVIR SUPHATE AND LAMIVUDINE TABLETS FOR ORAL SUSPENSION 120 MG/ 60 MG</t>
  </si>
  <si>
    <t>% age Purity:</t>
  </si>
  <si>
    <t>NDQD201608077</t>
  </si>
  <si>
    <t>Weight (mg):</t>
  </si>
  <si>
    <t xml:space="preserve">ABACAVIR SULFATE &amp; LAMIVUDINE </t>
  </si>
  <si>
    <t>Standard Conc (mg/mL):</t>
  </si>
  <si>
    <t>Each uncoated tablet contains Abacavir sulphate 120 mg, Lamivudine 60 mg</t>
  </si>
  <si>
    <t>2016-08-22 14:52:26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</si>
  <si>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</si>
  <si>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</si>
  <si>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</si>
  <si>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</si>
  <si>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</si>
  <si>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</si>
  <si>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</si>
  <si>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</si>
  <si>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</si>
  <si>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</si>
  <si>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</si>
  <si>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</si>
  <si>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</si>
  <si>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</si>
  <si>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</si>
  <si>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</si>
  <si>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</si>
  <si>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</si>
  <si>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</si>
  <si>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</si>
  <si>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</si>
  <si>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</si>
  <si>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</si>
  <si>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</si>
  <si>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</si>
  <si>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</si>
  <si>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</si>
  <si>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</si>
  <si>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</si>
  <si>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</si>
  <si>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</si>
  <si>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</si>
  <si>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</si>
  <si>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</si>
  <si>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</si>
  <si>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</si>
  <si>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</si>
  <si>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</si>
  <si>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</si>
  <si>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</si>
  <si>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</si>
  <si>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</si>
  <si>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</si>
  <si>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</si>
  <si>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</si>
  <si>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</si>
  <si>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</si>
  <si>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</si>
  <si>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</si>
  <si>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</si>
  <si>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</si>
  <si>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</si>
  <si>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</si>
  <si>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</si>
  <si>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</si>
  <si>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</si>
  <si>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</si>
  <si>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</si>
  <si>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</si>
  <si>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</si>
  <si>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</si>
  <si>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</si>
  <si>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</si>
  <si>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</si>
  <si>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</si>
  <si>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</si>
  <si>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</si>
  <si>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</si>
  <si>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</si>
  <si>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</si>
  <si>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</si>
  <si>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</si>
  <si>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</si>
  <si>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</si>
  <si>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</si>
  <si>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</si>
  <si>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</si>
  <si>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</si>
  <si>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</si>
  <si>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</si>
  <si>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</si>
  <si>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</si>
  <si>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</si>
  <si>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</si>
  <si>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</si>
  <si>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</si>
  <si>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</si>
  <si>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</si>
  <si>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</si>
  <si>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</si>
  <si>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</si>
  <si>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</si>
  <si>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</si>
  <si>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</si>
  <si>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</si>
  <si>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</si>
  <si>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</si>
  <si>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</si>
  <si>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</si>
  <si>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</si>
  <si>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</si>
  <si>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</si>
  <si>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</si>
  <si>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</si>
  <si>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</si>
  <si>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</si>
  <si>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</si>
  <si>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</si>
  <si>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</si>
  <si>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</si>
  <si>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</si>
  <si>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</si>
  <si>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ABACAVIR SULFATE / LAMIVUDINE TABLETS 600 MG* /300 MG</t>
  </si>
  <si>
    <t>NDQD201608076</t>
  </si>
  <si>
    <t>Each film coated tablet contains Abacavir sulphate 600 mg. Lamivudine 300 mg</t>
  </si>
  <si>
    <t>2016-08-22 14:35:09</t>
  </si>
  <si>
    <t>Abacavir Sulfate</t>
  </si>
  <si>
    <t>A12-4</t>
  </si>
  <si>
    <t>Lamivudine</t>
  </si>
  <si>
    <t>L3-7</t>
  </si>
  <si>
    <t>Abacavir</t>
  </si>
  <si>
    <t>sarah</t>
  </si>
  <si>
    <t>Each film coated tablet contains Abacavir sulphate 120 mg. Lamivudine 60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</si>
</sst>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558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1" applyFont="1" applyFill="1"/>
    <xf numFmtId="0" fontId="11" fillId="2" borderId="0" xfId="1" applyFont="1" applyFill="1"/>
    <xf numFmtId="0" fontId="24" fillId="2" borderId="0" xfId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7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66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2" fontId="13" fillId="7" borderId="27" xfId="1" applyNumberFormat="1" applyFont="1" applyFill="1" applyBorder="1" applyAlignment="1">
      <alignment horizontal="center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6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" fillId="2" borderId="0" xfId="2" applyFont="1" applyFill="1"/>
    <xf numFmtId="0" fontId="11" fillId="2" borderId="0" xfId="2" applyFont="1" applyFill="1"/>
    <xf numFmtId="0" fontId="24" fillId="2" borderId="0" xfId="2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0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0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0" fontId="11" fillId="2" borderId="22" xfId="2" applyNumberFormat="1" applyFont="1" applyFill="1" applyBorder="1" applyAlignment="1">
      <alignment horizontal="center" vertical="center"/>
    </xf>
    <xf numFmtId="166" fontId="11" fillId="2" borderId="14" xfId="2" applyNumberFormat="1" applyFont="1" applyFill="1" applyBorder="1" applyAlignment="1">
      <alignment horizontal="center"/>
    </xf>
    <xf numFmtId="10" fontId="11" fillId="2" borderId="24" xfId="2" applyNumberFormat="1" applyFont="1" applyFill="1" applyBorder="1" applyAlignment="1">
      <alignment horizontal="center" vertical="center"/>
    </xf>
    <xf numFmtId="166" fontId="11" fillId="2" borderId="15" xfId="2" applyNumberFormat="1" applyFont="1" applyFill="1" applyBorder="1" applyAlignment="1">
      <alignment horizontal="center"/>
    </xf>
    <xf numFmtId="10" fontId="11" fillId="2" borderId="44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10" fontId="11" fillId="2" borderId="15" xfId="2" applyNumberFormat="1" applyFont="1" applyFill="1" applyBorder="1" applyAlignment="1">
      <alignment horizontal="center" vertic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0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7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54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0" fontId="11" fillId="2" borderId="23" xfId="2" applyFont="1" applyFill="1" applyBorder="1" applyAlignment="1">
      <alignment horizontal="center"/>
    </xf>
    <xf numFmtId="1" fontId="13" fillId="3" borderId="31" xfId="2" applyNumberFormat="1" applyFont="1" applyFill="1" applyBorder="1" applyAlignment="1" applyProtection="1">
      <alignment horizontal="center"/>
      <protection locked="0"/>
    </xf>
    <xf numFmtId="166" fontId="11" fillId="2" borderId="26" xfId="2" applyNumberFormat="1" applyFont="1" applyFill="1" applyBorder="1" applyAlignment="1">
      <alignment horizontal="center"/>
    </xf>
    <xf numFmtId="10" fontId="11" fillId="2" borderId="30" xfId="2" applyNumberFormat="1" applyFont="1" applyFill="1" applyBorder="1" applyAlignment="1">
      <alignment horizontal="center"/>
    </xf>
    <xf numFmtId="166" fontId="11" fillId="2" borderId="31" xfId="2" applyNumberFormat="1" applyFont="1" applyFill="1" applyBorder="1" applyAlignment="1">
      <alignment horizontal="center"/>
    </xf>
    <xf numFmtId="10" fontId="11" fillId="2" borderId="32" xfId="2" applyNumberFormat="1" applyFont="1" applyFill="1" applyBorder="1" applyAlignment="1">
      <alignment horizontal="center"/>
    </xf>
    <xf numFmtId="0" fontId="11" fillId="2" borderId="34" xfId="2" applyFont="1" applyFill="1" applyBorder="1" applyAlignment="1">
      <alignment horizontal="center"/>
    </xf>
    <xf numFmtId="1" fontId="13" fillId="3" borderId="35" xfId="2" applyNumberFormat="1" applyFont="1" applyFill="1" applyBorder="1" applyAlignment="1" applyProtection="1">
      <alignment horizontal="center"/>
      <protection locked="0"/>
    </xf>
    <xf numFmtId="166" fontId="11" fillId="2" borderId="35" xfId="2" applyNumberFormat="1" applyFont="1" applyFill="1" applyBorder="1" applyAlignment="1">
      <alignment horizontal="center"/>
    </xf>
    <xf numFmtId="10" fontId="11" fillId="2" borderId="36" xfId="2" applyNumberFormat="1" applyFont="1" applyFill="1" applyBorder="1" applyAlignment="1">
      <alignment horizontal="center"/>
    </xf>
    <xf numFmtId="2" fontId="11" fillId="2" borderId="24" xfId="2" applyNumberFormat="1" applyFont="1" applyFill="1" applyBorder="1" applyAlignment="1">
      <alignment horizontal="center"/>
    </xf>
    <xf numFmtId="171" fontId="11" fillId="2" borderId="2" xfId="2" applyNumberFormat="1" applyFont="1" applyFill="1" applyBorder="1" applyAlignment="1">
      <alignment horizontal="right"/>
    </xf>
    <xf numFmtId="2" fontId="13" fillId="7" borderId="27" xfId="2" applyNumberFormat="1" applyFont="1" applyFill="1" applyBorder="1" applyAlignment="1">
      <alignment horizontal="center"/>
    </xf>
    <xf numFmtId="10" fontId="13" fillId="7" borderId="27" xfId="2" applyNumberFormat="1" applyFont="1" applyFill="1" applyBorder="1" applyAlignment="1">
      <alignment horizontal="center"/>
    </xf>
    <xf numFmtId="0" fontId="11" fillId="2" borderId="23" xfId="2" applyFont="1" applyFill="1" applyBorder="1"/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1" fillId="2" borderId="56" xfId="2" applyFont="1" applyFill="1" applyBorder="1" applyAlignment="1">
      <alignment horizontal="right"/>
    </xf>
    <xf numFmtId="0" fontId="13" fillId="7" borderId="17" xfId="2" applyFont="1" applyFill="1" applyBorder="1" applyAlignment="1">
      <alignment horizontal="center"/>
    </xf>
    <xf numFmtId="0" fontId="19" fillId="2" borderId="0" xfId="2" applyFont="1" applyFill="1" applyAlignment="1">
      <alignment horizontal="righ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22" fontId="6" fillId="2" borderId="0" xfId="3" applyNumberFormat="1" applyFont="1" applyFill="1"/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4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14" fontId="2" fillId="2" borderId="7" xfId="3" applyNumberFormat="1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1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22" fontId="6" fillId="2" borderId="0" xfId="1" applyNumberFormat="1" applyFont="1" applyFill="1"/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14" fontId="2" fillId="2" borderId="7" xfId="1" applyNumberFormat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10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0" xfId="2" applyFont="1" applyFill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/>
    </xf>
    <xf numFmtId="0" fontId="12" fillId="2" borderId="58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40" xfId="2" applyFont="1" applyFill="1" applyBorder="1" applyAlignment="1">
      <alignment horizontal="center"/>
    </xf>
    <xf numFmtId="0" fontId="14" fillId="3" borderId="0" xfId="2" applyFont="1" applyFill="1" applyAlignment="1" applyProtection="1">
      <alignment horizontal="left" wrapText="1"/>
      <protection locked="0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/>
      <protection locked="0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0" fillId="2" borderId="10" xfId="2" applyFont="1" applyFill="1" applyBorder="1" applyAlignment="1">
      <alignment horizontal="center" vertical="center"/>
    </xf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C97" zoomScale="70" zoomScaleNormal="40" zoomScalePageLayoutView="70" workbookViewId="0">
      <selection activeCell="F63" sqref="F63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50"/>
  </cols>
  <sheetData>
    <row r="1" spans="1:9" ht="18.75" customHeight="1" x14ac:dyDescent="0.25">
      <c r="A1" s="501" t="s">
        <v>45</v>
      </c>
      <c r="B1" s="501"/>
      <c r="C1" s="501"/>
      <c r="D1" s="501"/>
      <c r="E1" s="501"/>
      <c r="F1" s="501"/>
      <c r="G1" s="501"/>
      <c r="H1" s="501"/>
      <c r="I1" s="501"/>
    </row>
    <row r="2" spans="1:9" ht="18.75" customHeight="1" x14ac:dyDescent="0.25">
      <c r="A2" s="501"/>
      <c r="B2" s="501"/>
      <c r="C2" s="501"/>
      <c r="D2" s="501"/>
      <c r="E2" s="501"/>
      <c r="F2" s="501"/>
      <c r="G2" s="501"/>
      <c r="H2" s="501"/>
      <c r="I2" s="501"/>
    </row>
    <row r="3" spans="1:9" ht="18.75" customHeight="1" x14ac:dyDescent="0.25">
      <c r="A3" s="501"/>
      <c r="B3" s="501"/>
      <c r="C3" s="501"/>
      <c r="D3" s="501"/>
      <c r="E3" s="501"/>
      <c r="F3" s="501"/>
      <c r="G3" s="501"/>
      <c r="H3" s="501"/>
      <c r="I3" s="501"/>
    </row>
    <row r="4" spans="1:9" ht="18.75" customHeight="1" x14ac:dyDescent="0.25">
      <c r="A4" s="501"/>
      <c r="B4" s="501"/>
      <c r="C4" s="501"/>
      <c r="D4" s="501"/>
      <c r="E4" s="501"/>
      <c r="F4" s="501"/>
      <c r="G4" s="501"/>
      <c r="H4" s="501"/>
      <c r="I4" s="501"/>
    </row>
    <row r="5" spans="1:9" ht="18.75" customHeight="1" x14ac:dyDescent="0.25">
      <c r="A5" s="501"/>
      <c r="B5" s="501"/>
      <c r="C5" s="501"/>
      <c r="D5" s="501"/>
      <c r="E5" s="501"/>
      <c r="F5" s="501"/>
      <c r="G5" s="501"/>
      <c r="H5" s="501"/>
      <c r="I5" s="501"/>
    </row>
    <row r="6" spans="1:9" ht="18.75" customHeight="1" x14ac:dyDescent="0.25">
      <c r="A6" s="501"/>
      <c r="B6" s="501"/>
      <c r="C6" s="501"/>
      <c r="D6" s="501"/>
      <c r="E6" s="501"/>
      <c r="F6" s="501"/>
      <c r="G6" s="501"/>
      <c r="H6" s="501"/>
      <c r="I6" s="501"/>
    </row>
    <row r="7" spans="1:9" ht="18.75" customHeight="1" x14ac:dyDescent="0.25">
      <c r="A7" s="501"/>
      <c r="B7" s="501"/>
      <c r="C7" s="501"/>
      <c r="D7" s="501"/>
      <c r="E7" s="501"/>
      <c r="F7" s="501"/>
      <c r="G7" s="501"/>
      <c r="H7" s="501"/>
      <c r="I7" s="501"/>
    </row>
    <row r="8" spans="1:9" x14ac:dyDescent="0.25">
      <c r="A8" s="502" t="s">
        <v>46</v>
      </c>
      <c r="B8" s="502"/>
      <c r="C8" s="502"/>
      <c r="D8" s="502"/>
      <c r="E8" s="502"/>
      <c r="F8" s="502"/>
      <c r="G8" s="502"/>
      <c r="H8" s="502"/>
      <c r="I8" s="502"/>
    </row>
    <row r="9" spans="1:9" x14ac:dyDescent="0.25">
      <c r="A9" s="502"/>
      <c r="B9" s="502"/>
      <c r="C9" s="502"/>
      <c r="D9" s="502"/>
      <c r="E9" s="502"/>
      <c r="F9" s="502"/>
      <c r="G9" s="502"/>
      <c r="H9" s="502"/>
      <c r="I9" s="502"/>
    </row>
    <row r="10" spans="1:9" x14ac:dyDescent="0.25">
      <c r="A10" s="502"/>
      <c r="B10" s="502"/>
      <c r="C10" s="502"/>
      <c r="D10" s="502"/>
      <c r="E10" s="502"/>
      <c r="F10" s="502"/>
      <c r="G10" s="502"/>
      <c r="H10" s="502"/>
      <c r="I10" s="502"/>
    </row>
    <row r="11" spans="1:9" x14ac:dyDescent="0.25">
      <c r="A11" s="502"/>
      <c r="B11" s="502"/>
      <c r="C11" s="502"/>
      <c r="D11" s="502"/>
      <c r="E11" s="502"/>
      <c r="F11" s="502"/>
      <c r="G11" s="502"/>
      <c r="H11" s="502"/>
      <c r="I11" s="502"/>
    </row>
    <row r="12" spans="1:9" x14ac:dyDescent="0.25">
      <c r="A12" s="502"/>
      <c r="B12" s="502"/>
      <c r="C12" s="502"/>
      <c r="D12" s="502"/>
      <c r="E12" s="502"/>
      <c r="F12" s="502"/>
      <c r="G12" s="502"/>
      <c r="H12" s="502"/>
      <c r="I12" s="502"/>
    </row>
    <row r="13" spans="1:9" x14ac:dyDescent="0.25">
      <c r="A13" s="502"/>
      <c r="B13" s="502"/>
      <c r="C13" s="502"/>
      <c r="D13" s="502"/>
      <c r="E13" s="502"/>
      <c r="F13" s="502"/>
      <c r="G13" s="502"/>
      <c r="H13" s="502"/>
      <c r="I13" s="502"/>
    </row>
    <row r="14" spans="1:9" x14ac:dyDescent="0.25">
      <c r="A14" s="502"/>
      <c r="B14" s="502"/>
      <c r="C14" s="502"/>
      <c r="D14" s="502"/>
      <c r="E14" s="502"/>
      <c r="F14" s="502"/>
      <c r="G14" s="502"/>
      <c r="H14" s="502"/>
      <c r="I14" s="502"/>
    </row>
    <row r="15" spans="1:9" ht="19.5" customHeight="1" thickBot="1" x14ac:dyDescent="0.35">
      <c r="A15" s="49"/>
    </row>
    <row r="16" spans="1:9" ht="19.5" customHeight="1" thickBot="1" x14ac:dyDescent="0.35">
      <c r="A16" s="503" t="s">
        <v>31</v>
      </c>
      <c r="B16" s="504"/>
      <c r="C16" s="504"/>
      <c r="D16" s="504"/>
      <c r="E16" s="504"/>
      <c r="F16" s="504"/>
      <c r="G16" s="504"/>
      <c r="H16" s="505"/>
    </row>
    <row r="17" spans="1:14" ht="20.25" customHeight="1" x14ac:dyDescent="0.25">
      <c r="A17" s="506" t="s">
        <v>47</v>
      </c>
      <c r="B17" s="506"/>
      <c r="C17" s="506"/>
      <c r="D17" s="506"/>
      <c r="E17" s="506"/>
      <c r="F17" s="506"/>
      <c r="G17" s="506"/>
      <c r="H17" s="506"/>
    </row>
    <row r="18" spans="1:14" ht="26.25" customHeight="1" x14ac:dyDescent="0.4">
      <c r="A18" s="51" t="s">
        <v>33</v>
      </c>
      <c r="B18" s="499" t="s">
        <v>125</v>
      </c>
      <c r="C18" s="499"/>
      <c r="D18" s="52"/>
      <c r="E18" s="53"/>
      <c r="F18" s="54"/>
      <c r="G18" s="54"/>
      <c r="H18" s="54"/>
    </row>
    <row r="19" spans="1:14" ht="26.25" customHeight="1" x14ac:dyDescent="0.4">
      <c r="A19" s="51" t="s">
        <v>34</v>
      </c>
      <c r="B19" s="55" t="s">
        <v>126</v>
      </c>
      <c r="C19" s="54">
        <v>29</v>
      </c>
      <c r="D19" s="54"/>
      <c r="E19" s="54"/>
      <c r="F19" s="54"/>
      <c r="G19" s="54"/>
      <c r="H19" s="54"/>
    </row>
    <row r="20" spans="1:14" ht="26.25" customHeight="1" x14ac:dyDescent="0.4">
      <c r="A20" s="51" t="s">
        <v>35</v>
      </c>
      <c r="B20" s="498" t="s">
        <v>9</v>
      </c>
      <c r="C20" s="498"/>
      <c r="D20" s="54"/>
      <c r="E20" s="54"/>
      <c r="F20" s="54"/>
      <c r="G20" s="54"/>
      <c r="H20" s="54"/>
    </row>
    <row r="21" spans="1:14" ht="26.25" customHeight="1" x14ac:dyDescent="0.4">
      <c r="A21" s="51" t="s">
        <v>36</v>
      </c>
      <c r="B21" s="498" t="s">
        <v>135</v>
      </c>
      <c r="C21" s="498"/>
      <c r="D21" s="498"/>
      <c r="E21" s="498"/>
      <c r="F21" s="498"/>
      <c r="G21" s="498"/>
      <c r="H21" s="498"/>
      <c r="I21" s="56"/>
    </row>
    <row r="22" spans="1:14" ht="26.25" customHeight="1" x14ac:dyDescent="0.4">
      <c r="A22" s="51" t="s">
        <v>37</v>
      </c>
      <c r="B22" s="57" t="s">
        <v>128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1" t="s">
        <v>38</v>
      </c>
      <c r="B23" s="57">
        <v>42615</v>
      </c>
      <c r="C23" s="54"/>
      <c r="D23" s="54"/>
      <c r="E23" s="54"/>
      <c r="F23" s="54"/>
      <c r="G23" s="54"/>
      <c r="H23" s="54"/>
    </row>
    <row r="24" spans="1:14" ht="18.75" x14ac:dyDescent="0.3">
      <c r="A24" s="51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99" t="s">
        <v>129</v>
      </c>
      <c r="C26" s="499"/>
    </row>
    <row r="27" spans="1:14" ht="26.25" customHeight="1" x14ac:dyDescent="0.4">
      <c r="A27" s="61" t="s">
        <v>48</v>
      </c>
      <c r="B27" s="500" t="s">
        <v>130</v>
      </c>
      <c r="C27" s="500"/>
    </row>
    <row r="28" spans="1:14" ht="27" customHeight="1" thickBot="1" x14ac:dyDescent="0.45">
      <c r="A28" s="61" t="s">
        <v>6</v>
      </c>
      <c r="B28" s="62">
        <v>99.5</v>
      </c>
    </row>
    <row r="29" spans="1:14" s="64" customFormat="1" ht="27" customHeight="1" thickBot="1" x14ac:dyDescent="0.45">
      <c r="A29" s="61" t="s">
        <v>49</v>
      </c>
      <c r="B29" s="63">
        <v>0</v>
      </c>
      <c r="C29" s="478" t="s">
        <v>50</v>
      </c>
      <c r="D29" s="479"/>
      <c r="E29" s="479"/>
      <c r="F29" s="479"/>
      <c r="G29" s="480"/>
      <c r="I29" s="65"/>
      <c r="J29" s="65"/>
      <c r="K29" s="65"/>
      <c r="L29" s="65"/>
    </row>
    <row r="30" spans="1:14" s="64" customFormat="1" ht="19.5" customHeight="1" thickBot="1" x14ac:dyDescent="0.35">
      <c r="A30" s="61" t="s">
        <v>51</v>
      </c>
      <c r="B30" s="66">
        <f>B28-B29</f>
        <v>99.5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64" customFormat="1" ht="27" customHeight="1" thickBot="1" x14ac:dyDescent="0.45">
      <c r="A31" s="61" t="s">
        <v>52</v>
      </c>
      <c r="B31" s="69">
        <v>572.66</v>
      </c>
      <c r="C31" s="481" t="s">
        <v>53</v>
      </c>
      <c r="D31" s="482"/>
      <c r="E31" s="482"/>
      <c r="F31" s="482"/>
      <c r="G31" s="482"/>
      <c r="H31" s="483"/>
      <c r="I31" s="65"/>
      <c r="J31" s="65"/>
      <c r="K31" s="65"/>
      <c r="L31" s="65"/>
    </row>
    <row r="32" spans="1:14" s="64" customFormat="1" ht="27" customHeight="1" thickBot="1" x14ac:dyDescent="0.45">
      <c r="A32" s="61" t="s">
        <v>54</v>
      </c>
      <c r="B32" s="69">
        <v>670.74</v>
      </c>
      <c r="C32" s="481" t="s">
        <v>55</v>
      </c>
      <c r="D32" s="482"/>
      <c r="E32" s="482"/>
      <c r="F32" s="482"/>
      <c r="G32" s="482"/>
      <c r="H32" s="483"/>
      <c r="I32" s="65"/>
      <c r="J32" s="65"/>
      <c r="K32" s="65"/>
      <c r="L32" s="70"/>
      <c r="M32" s="70"/>
      <c r="N32" s="71"/>
    </row>
    <row r="33" spans="1:14" s="64" customFormat="1" ht="17.25" customHeight="1" x14ac:dyDescent="0.3">
      <c r="A33" s="61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64" customFormat="1" ht="18.75" x14ac:dyDescent="0.3">
      <c r="A34" s="61" t="s">
        <v>56</v>
      </c>
      <c r="B34" s="74">
        <f>B31/B32</f>
        <v>0.8537734442555982</v>
      </c>
      <c r="C34" s="49" t="s">
        <v>57</v>
      </c>
      <c r="D34" s="49"/>
      <c r="E34" s="49"/>
      <c r="F34" s="49"/>
      <c r="G34" s="49"/>
      <c r="I34" s="65"/>
      <c r="J34" s="65"/>
      <c r="K34" s="65"/>
      <c r="L34" s="70"/>
      <c r="M34" s="70"/>
      <c r="N34" s="71"/>
    </row>
    <row r="35" spans="1:14" s="64" customFormat="1" ht="19.5" customHeight="1" thickBot="1" x14ac:dyDescent="0.35">
      <c r="A35" s="61"/>
      <c r="B35" s="66"/>
      <c r="G35" s="49"/>
      <c r="I35" s="65"/>
      <c r="J35" s="65"/>
      <c r="K35" s="65"/>
      <c r="L35" s="70"/>
      <c r="M35" s="70"/>
      <c r="N35" s="71"/>
    </row>
    <row r="36" spans="1:14" s="64" customFormat="1" ht="27" customHeight="1" thickBot="1" x14ac:dyDescent="0.45">
      <c r="A36" s="75" t="s">
        <v>58</v>
      </c>
      <c r="B36" s="76">
        <v>50</v>
      </c>
      <c r="C36" s="49"/>
      <c r="D36" s="484" t="s">
        <v>59</v>
      </c>
      <c r="E36" s="497"/>
      <c r="F36" s="484" t="s">
        <v>60</v>
      </c>
      <c r="G36" s="485"/>
      <c r="J36" s="65"/>
      <c r="K36" s="65"/>
      <c r="L36" s="70"/>
      <c r="M36" s="70"/>
      <c r="N36" s="71"/>
    </row>
    <row r="37" spans="1:14" s="64" customFormat="1" ht="27" customHeight="1" thickBot="1" x14ac:dyDescent="0.45">
      <c r="A37" s="77" t="s">
        <v>61</v>
      </c>
      <c r="B37" s="78">
        <v>10</v>
      </c>
      <c r="C37" s="79" t="s">
        <v>62</v>
      </c>
      <c r="D37" s="80" t="s">
        <v>63</v>
      </c>
      <c r="E37" s="81" t="s">
        <v>64</v>
      </c>
      <c r="F37" s="80" t="s">
        <v>63</v>
      </c>
      <c r="G37" s="82" t="s">
        <v>64</v>
      </c>
      <c r="I37" s="83" t="s">
        <v>65</v>
      </c>
      <c r="J37" s="65"/>
      <c r="K37" s="65"/>
      <c r="L37" s="70"/>
      <c r="M37" s="70"/>
      <c r="N37" s="71"/>
    </row>
    <row r="38" spans="1:14" s="64" customFormat="1" ht="26.25" customHeight="1" x14ac:dyDescent="0.4">
      <c r="A38" s="77" t="s">
        <v>66</v>
      </c>
      <c r="B38" s="78">
        <v>100</v>
      </c>
      <c r="C38" s="84">
        <v>1</v>
      </c>
      <c r="D38" s="85">
        <v>26365537</v>
      </c>
      <c r="E38" s="86">
        <f>IF(ISBLANK(D38),"-",$D$48/$D$45*D38)</f>
        <v>29270388.294103563</v>
      </c>
      <c r="F38" s="85">
        <v>24591859</v>
      </c>
      <c r="G38" s="87">
        <f>IF(ISBLANK(F38),"-",$D$48/$F$45*F38)</f>
        <v>28919551.904073123</v>
      </c>
      <c r="I38" s="88"/>
      <c r="J38" s="65"/>
      <c r="K38" s="65"/>
      <c r="L38" s="70"/>
      <c r="M38" s="70"/>
      <c r="N38" s="71"/>
    </row>
    <row r="39" spans="1:14" s="64" customFormat="1" ht="26.25" customHeight="1" x14ac:dyDescent="0.4">
      <c r="A39" s="77" t="s">
        <v>67</v>
      </c>
      <c r="B39" s="78">
        <v>1</v>
      </c>
      <c r="C39" s="89">
        <v>2</v>
      </c>
      <c r="D39" s="90">
        <v>26480544</v>
      </c>
      <c r="E39" s="91">
        <f>IF(ISBLANK(D39),"-",$D$48/$D$45*D39)</f>
        <v>29398066.313577998</v>
      </c>
      <c r="F39" s="90">
        <v>24575684</v>
      </c>
      <c r="G39" s="92">
        <f>IF(ISBLANK(F39),"-",$D$48/$F$45*F39)</f>
        <v>28900530.41602505</v>
      </c>
      <c r="I39" s="468">
        <f>ABS((F43/D43*D42)-F42)/D42</f>
        <v>1.4162203803560584E-2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68</v>
      </c>
      <c r="B40" s="78">
        <v>1</v>
      </c>
      <c r="C40" s="89">
        <v>3</v>
      </c>
      <c r="D40" s="90">
        <v>26447881</v>
      </c>
      <c r="E40" s="91">
        <f>IF(ISBLANK(D40),"-",$D$48/$D$45*D40)</f>
        <v>29361804.632549074</v>
      </c>
      <c r="F40" s="90">
        <v>24566370</v>
      </c>
      <c r="G40" s="92">
        <f>IF(ISBLANK(F40),"-",$D$48/$F$45*F40)</f>
        <v>28889577.331655357</v>
      </c>
      <c r="I40" s="468"/>
      <c r="L40" s="70"/>
      <c r="M40" s="70"/>
      <c r="N40" s="49"/>
    </row>
    <row r="41" spans="1:14" ht="27" customHeight="1" thickBot="1" x14ac:dyDescent="0.45">
      <c r="A41" s="77" t="s">
        <v>69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49"/>
    </row>
    <row r="42" spans="1:14" ht="27" customHeight="1" thickBot="1" x14ac:dyDescent="0.45">
      <c r="A42" s="77" t="s">
        <v>70</v>
      </c>
      <c r="B42" s="78">
        <v>1</v>
      </c>
      <c r="C42" s="98" t="s">
        <v>71</v>
      </c>
      <c r="D42" s="99">
        <f>AVERAGE(D38:D41)</f>
        <v>26431320.666666668</v>
      </c>
      <c r="E42" s="100">
        <f>AVERAGE(E38:E41)</f>
        <v>29343419.746743545</v>
      </c>
      <c r="F42" s="99">
        <f>AVERAGE(F38:F41)</f>
        <v>24577971</v>
      </c>
      <c r="G42" s="101">
        <f>AVERAGE(G38:G41)</f>
        <v>28903219.883917842</v>
      </c>
      <c r="H42" s="102"/>
    </row>
    <row r="43" spans="1:14" ht="26.25" customHeight="1" x14ac:dyDescent="0.4">
      <c r="A43" s="77" t="s">
        <v>72</v>
      </c>
      <c r="B43" s="78">
        <v>1</v>
      </c>
      <c r="C43" s="103" t="s">
        <v>73</v>
      </c>
      <c r="D43" s="104">
        <v>31.81</v>
      </c>
      <c r="E43" s="49"/>
      <c r="F43" s="104">
        <v>30.03</v>
      </c>
      <c r="H43" s="102"/>
    </row>
    <row r="44" spans="1:14" ht="26.25" customHeight="1" x14ac:dyDescent="0.4">
      <c r="A44" s="77" t="s">
        <v>74</v>
      </c>
      <c r="B44" s="78">
        <v>1</v>
      </c>
      <c r="C44" s="105" t="s">
        <v>75</v>
      </c>
      <c r="D44" s="106">
        <f>D43*$B$34</f>
        <v>27.158533261770579</v>
      </c>
      <c r="E44" s="107"/>
      <c r="F44" s="106">
        <f>F43*$B$34</f>
        <v>25.638816530995616</v>
      </c>
      <c r="H44" s="102"/>
    </row>
    <row r="45" spans="1:14" ht="19.5" customHeight="1" thickBot="1" x14ac:dyDescent="0.35">
      <c r="A45" s="77" t="s">
        <v>76</v>
      </c>
      <c r="B45" s="89">
        <f>(B44/B43)*(B42/B41)*(B40/B39)*(B38/B37)*B36</f>
        <v>500</v>
      </c>
      <c r="C45" s="105" t="s">
        <v>77</v>
      </c>
      <c r="D45" s="108">
        <f>D44*$B$30/100</f>
        <v>27.022740595461727</v>
      </c>
      <c r="E45" s="109"/>
      <c r="F45" s="108">
        <f>F44*$B$30/100</f>
        <v>25.510622448340637</v>
      </c>
      <c r="H45" s="102"/>
    </row>
    <row r="46" spans="1:14" ht="19.5" customHeight="1" thickBot="1" x14ac:dyDescent="0.35">
      <c r="A46" s="469" t="s">
        <v>78</v>
      </c>
      <c r="B46" s="473"/>
      <c r="C46" s="105" t="s">
        <v>79</v>
      </c>
      <c r="D46" s="110">
        <f>D45/$B$45</f>
        <v>5.4045481190923457E-2</v>
      </c>
      <c r="E46" s="111"/>
      <c r="F46" s="112">
        <f>F45/$B$45</f>
        <v>5.1021244896681271E-2</v>
      </c>
      <c r="H46" s="102"/>
    </row>
    <row r="47" spans="1:14" ht="27" customHeight="1" thickBot="1" x14ac:dyDescent="0.45">
      <c r="A47" s="471"/>
      <c r="B47" s="474"/>
      <c r="C47" s="113" t="s">
        <v>80</v>
      </c>
      <c r="D47" s="114">
        <v>0.06</v>
      </c>
      <c r="E47" s="115"/>
      <c r="F47" s="111"/>
      <c r="H47" s="102"/>
    </row>
    <row r="48" spans="1:14" ht="18.75" x14ac:dyDescent="0.3">
      <c r="C48" s="116" t="s">
        <v>81</v>
      </c>
      <c r="D48" s="108">
        <f>D47*$B$45</f>
        <v>30</v>
      </c>
      <c r="F48" s="117"/>
      <c r="H48" s="102"/>
    </row>
    <row r="49" spans="1:12" ht="19.5" customHeight="1" thickBot="1" x14ac:dyDescent="0.35">
      <c r="C49" s="118" t="s">
        <v>82</v>
      </c>
      <c r="D49" s="119">
        <f>D48/B34</f>
        <v>35.138127335591804</v>
      </c>
      <c r="F49" s="117"/>
      <c r="H49" s="102"/>
    </row>
    <row r="50" spans="1:12" ht="18.75" x14ac:dyDescent="0.3">
      <c r="C50" s="75" t="s">
        <v>83</v>
      </c>
      <c r="D50" s="120">
        <f>AVERAGE(E38:E41,G38:G41)</f>
        <v>29123319.815330695</v>
      </c>
      <c r="F50" s="121"/>
      <c r="H50" s="102"/>
    </row>
    <row r="51" spans="1:12" ht="18.75" x14ac:dyDescent="0.3">
      <c r="C51" s="77" t="s">
        <v>84</v>
      </c>
      <c r="D51" s="122">
        <f>STDEV(E38:E41,G38:G41)/D50</f>
        <v>8.4076912991407939E-3</v>
      </c>
      <c r="F51" s="121"/>
      <c r="H51" s="102"/>
    </row>
    <row r="52" spans="1:12" ht="19.5" customHeight="1" thickBot="1" x14ac:dyDescent="0.35">
      <c r="C52" s="123" t="s">
        <v>20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85</v>
      </c>
    </row>
    <row r="55" spans="1:12" ht="18.75" x14ac:dyDescent="0.3">
      <c r="A55" s="49" t="s">
        <v>86</v>
      </c>
      <c r="B55" s="127" t="str">
        <f>B21</f>
        <v>Each film coated tablet contains Abacavir sulphate 120 mg. Lamivudine 60 mg</v>
      </c>
    </row>
    <row r="56" spans="1:12" ht="26.25" customHeight="1" x14ac:dyDescent="0.4">
      <c r="A56" s="127" t="s">
        <v>87</v>
      </c>
      <c r="B56" s="128">
        <v>120</v>
      </c>
      <c r="C56" s="49" t="str">
        <f>B20</f>
        <v xml:space="preserve">ABACAVIR SULFATE &amp; LAMIVUDINE </v>
      </c>
      <c r="H56" s="107"/>
    </row>
    <row r="57" spans="1:12" ht="18.75" x14ac:dyDescent="0.3">
      <c r="A57" s="127" t="s">
        <v>88</v>
      </c>
      <c r="B57" s="129">
        <f>Uniformity!C46</f>
        <v>605.00549999999998</v>
      </c>
      <c r="H57" s="107"/>
    </row>
    <row r="58" spans="1:12" ht="19.5" customHeight="1" thickBot="1" x14ac:dyDescent="0.35">
      <c r="H58" s="107"/>
    </row>
    <row r="59" spans="1:12" s="64" customFormat="1" ht="27" customHeight="1" thickBot="1" x14ac:dyDescent="0.45">
      <c r="A59" s="75" t="s">
        <v>89</v>
      </c>
      <c r="B59" s="76">
        <v>200</v>
      </c>
      <c r="C59" s="49"/>
      <c r="D59" s="130" t="s">
        <v>90</v>
      </c>
      <c r="E59" s="131" t="s">
        <v>62</v>
      </c>
      <c r="F59" s="131" t="s">
        <v>63</v>
      </c>
      <c r="G59" s="131" t="s">
        <v>91</v>
      </c>
      <c r="H59" s="79" t="s">
        <v>92</v>
      </c>
      <c r="L59" s="65"/>
    </row>
    <row r="60" spans="1:12" s="64" customFormat="1" ht="26.25" customHeight="1" x14ac:dyDescent="0.4">
      <c r="A60" s="77" t="s">
        <v>93</v>
      </c>
      <c r="B60" s="78">
        <v>10</v>
      </c>
      <c r="C60" s="486" t="s">
        <v>94</v>
      </c>
      <c r="D60" s="489">
        <v>604.35</v>
      </c>
      <c r="E60" s="132">
        <v>1</v>
      </c>
      <c r="F60" s="133">
        <v>28558116</v>
      </c>
      <c r="G60" s="134">
        <f>IF(ISBLANK(F60),"-",(F60/$D$50*$D$47*$B$68)*($B$57/$D$60))</f>
        <v>117.79875928850164</v>
      </c>
      <c r="H60" s="135">
        <f t="shared" ref="H60:H71" si="0">IF(ISBLANK(F60),"-",G60/$B$56)</f>
        <v>0.98165632740418041</v>
      </c>
      <c r="L60" s="65"/>
    </row>
    <row r="61" spans="1:12" s="64" customFormat="1" ht="26.25" customHeight="1" x14ac:dyDescent="0.4">
      <c r="A61" s="77" t="s">
        <v>95</v>
      </c>
      <c r="B61" s="78">
        <v>100</v>
      </c>
      <c r="C61" s="487"/>
      <c r="D61" s="490"/>
      <c r="E61" s="136">
        <v>2</v>
      </c>
      <c r="F61" s="90">
        <v>28506047</v>
      </c>
      <c r="G61" s="137">
        <f>IF(ISBLANK(F61),"-",(F61/$D$50*$D$47*$B$68)*($B$57/$D$60))</f>
        <v>117.58398098879191</v>
      </c>
      <c r="H61" s="138">
        <f t="shared" si="0"/>
        <v>0.9798665082399326</v>
      </c>
      <c r="L61" s="65"/>
    </row>
    <row r="62" spans="1:12" s="64" customFormat="1" ht="26.25" customHeight="1" x14ac:dyDescent="0.4">
      <c r="A62" s="77" t="s">
        <v>96</v>
      </c>
      <c r="B62" s="78">
        <v>1</v>
      </c>
      <c r="C62" s="487"/>
      <c r="D62" s="490"/>
      <c r="E62" s="136">
        <v>3</v>
      </c>
      <c r="F62" s="139">
        <v>28394060</v>
      </c>
      <c r="G62" s="137">
        <f>IF(ISBLANK(F62),"-",(F62/$D$50*$D$47*$B$68)*($B$57/$D$60))</f>
        <v>117.12204821786118</v>
      </c>
      <c r="H62" s="138">
        <f t="shared" si="0"/>
        <v>0.97601706848217651</v>
      </c>
      <c r="L62" s="65"/>
    </row>
    <row r="63" spans="1:12" ht="27" customHeight="1" thickBot="1" x14ac:dyDescent="0.45">
      <c r="A63" s="77" t="s">
        <v>97</v>
      </c>
      <c r="B63" s="78">
        <v>1</v>
      </c>
      <c r="C63" s="488"/>
      <c r="D63" s="491"/>
      <c r="E63" s="140">
        <v>4</v>
      </c>
      <c r="F63" s="141"/>
      <c r="G63" s="137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7" t="s">
        <v>98</v>
      </c>
      <c r="B64" s="78">
        <v>1</v>
      </c>
      <c r="C64" s="486" t="s">
        <v>99</v>
      </c>
      <c r="D64" s="489">
        <v>603.91999999999996</v>
      </c>
      <c r="E64" s="132">
        <v>1</v>
      </c>
      <c r="F64" s="133">
        <v>28474891</v>
      </c>
      <c r="G64" s="142">
        <f>IF(ISBLANK(F64),"-",(F64/$D$50*$D$47*$B$68)*($B$57/$D$64))</f>
        <v>117.5390963081951</v>
      </c>
      <c r="H64" s="143">
        <f t="shared" si="0"/>
        <v>0.97949246923495914</v>
      </c>
    </row>
    <row r="65" spans="1:8" ht="26.25" customHeight="1" x14ac:dyDescent="0.4">
      <c r="A65" s="77" t="s">
        <v>100</v>
      </c>
      <c r="B65" s="78">
        <v>1</v>
      </c>
      <c r="C65" s="487"/>
      <c r="D65" s="490"/>
      <c r="E65" s="136">
        <v>2</v>
      </c>
      <c r="F65" s="90">
        <v>28599501</v>
      </c>
      <c r="G65" s="144">
        <f>IF(ISBLANK(F65),"-",(F65/$D$50*$D$47*$B$68)*($B$57/$D$64))</f>
        <v>118.05346339711438</v>
      </c>
      <c r="H65" s="145">
        <f t="shared" si="0"/>
        <v>0.98377886164261985</v>
      </c>
    </row>
    <row r="66" spans="1:8" ht="26.25" customHeight="1" x14ac:dyDescent="0.4">
      <c r="A66" s="77" t="s">
        <v>101</v>
      </c>
      <c r="B66" s="78">
        <v>1</v>
      </c>
      <c r="C66" s="487"/>
      <c r="D66" s="490"/>
      <c r="E66" s="136">
        <v>3</v>
      </c>
      <c r="F66" s="90">
        <v>28442993</v>
      </c>
      <c r="G66" s="144">
        <f>IF(ISBLANK(F66),"-",(F66/$D$50*$D$47*$B$68)*($B$57/$D$64))</f>
        <v>117.40742724951323</v>
      </c>
      <c r="H66" s="145">
        <f t="shared" si="0"/>
        <v>0.97839522707927695</v>
      </c>
    </row>
    <row r="67" spans="1:8" ht="27" customHeight="1" thickBot="1" x14ac:dyDescent="0.45">
      <c r="A67" s="77" t="s">
        <v>102</v>
      </c>
      <c r="B67" s="78">
        <v>1</v>
      </c>
      <c r="C67" s="488"/>
      <c r="D67" s="491"/>
      <c r="E67" s="140">
        <v>4</v>
      </c>
      <c r="F67" s="141"/>
      <c r="G67" s="146" t="str">
        <f>IF(ISBLANK(F67),"-",(F67/$D$50*$D$47*$B$68)*($B$57/$D$64))</f>
        <v>-</v>
      </c>
      <c r="H67" s="147" t="str">
        <f t="shared" si="0"/>
        <v>-</v>
      </c>
    </row>
    <row r="68" spans="1:8" ht="26.25" customHeight="1" x14ac:dyDescent="0.4">
      <c r="A68" s="77" t="s">
        <v>103</v>
      </c>
      <c r="B68" s="148">
        <f>(B67/B66)*(B65/B64)*(B63/B62)*(B61/B60)*B59</f>
        <v>2000</v>
      </c>
      <c r="C68" s="486" t="s">
        <v>104</v>
      </c>
      <c r="D68" s="489">
        <v>605.37</v>
      </c>
      <c r="E68" s="132">
        <v>1</v>
      </c>
      <c r="F68" s="133">
        <v>28295756</v>
      </c>
      <c r="G68" s="142">
        <f>IF(ISBLANK(F68),"-",(F68/$D$50*$D$47*$B$68)*($B$57/$D$68))</f>
        <v>116.51989810386172</v>
      </c>
      <c r="H68" s="138">
        <f t="shared" si="0"/>
        <v>0.97099915086551436</v>
      </c>
    </row>
    <row r="69" spans="1:8" ht="27" customHeight="1" thickBot="1" x14ac:dyDescent="0.45">
      <c r="A69" s="123" t="s">
        <v>105</v>
      </c>
      <c r="B69" s="149">
        <f>(D47*B68)/B56*B57</f>
        <v>605.00549999999998</v>
      </c>
      <c r="C69" s="487"/>
      <c r="D69" s="490"/>
      <c r="E69" s="136">
        <v>2</v>
      </c>
      <c r="F69" s="90">
        <v>28537916</v>
      </c>
      <c r="G69" s="144">
        <f>IF(ISBLANK(F69),"-",(F69/$D$50*$D$47*$B$68)*($B$57/$D$68))</f>
        <v>117.51709565266839</v>
      </c>
      <c r="H69" s="138">
        <f t="shared" si="0"/>
        <v>0.97930913043890322</v>
      </c>
    </row>
    <row r="70" spans="1:8" ht="26.25" customHeight="1" x14ac:dyDescent="0.4">
      <c r="A70" s="493" t="s">
        <v>78</v>
      </c>
      <c r="B70" s="494"/>
      <c r="C70" s="487"/>
      <c r="D70" s="490"/>
      <c r="E70" s="136">
        <v>3</v>
      </c>
      <c r="F70" s="90">
        <v>28415414</v>
      </c>
      <c r="G70" s="144">
        <f>IF(ISBLANK(F70),"-",(F70/$D$50*$D$47*$B$68)*($B$57/$D$68))</f>
        <v>117.01264118403644</v>
      </c>
      <c r="H70" s="138">
        <f t="shared" si="0"/>
        <v>0.97510534320030362</v>
      </c>
    </row>
    <row r="71" spans="1:8" ht="27" customHeight="1" thickBot="1" x14ac:dyDescent="0.45">
      <c r="A71" s="495"/>
      <c r="B71" s="496"/>
      <c r="C71" s="492"/>
      <c r="D71" s="491"/>
      <c r="E71" s="140">
        <v>4</v>
      </c>
      <c r="F71" s="141"/>
      <c r="G71" s="146" t="str">
        <f>IF(ISBLANK(F71),"-",(F71/$D$50*$D$47*$B$68)*($B$57/$D$68))</f>
        <v>-</v>
      </c>
      <c r="H71" s="150" t="str">
        <f t="shared" si="0"/>
        <v>-</v>
      </c>
    </row>
    <row r="72" spans="1:8" ht="26.25" customHeight="1" x14ac:dyDescent="0.4">
      <c r="A72" s="107"/>
      <c r="B72" s="107"/>
      <c r="C72" s="107"/>
      <c r="D72" s="107"/>
      <c r="E72" s="107"/>
      <c r="F72" s="151" t="s">
        <v>71</v>
      </c>
      <c r="G72" s="152">
        <f>AVERAGE(G60:G71)</f>
        <v>117.39493448783823</v>
      </c>
      <c r="H72" s="153">
        <f>AVERAGE(H60:H71)</f>
        <v>0.9782911207319851</v>
      </c>
    </row>
    <row r="73" spans="1:8" ht="26.25" customHeight="1" x14ac:dyDescent="0.4">
      <c r="C73" s="107"/>
      <c r="D73" s="107"/>
      <c r="E73" s="107"/>
      <c r="F73" s="154" t="s">
        <v>84</v>
      </c>
      <c r="G73" s="155">
        <f>STDEV(G60:G71)/G72</f>
        <v>3.8739793459389312E-3</v>
      </c>
      <c r="H73" s="155">
        <f>STDEV(H60:H71)/H72</f>
        <v>3.8739793459389316E-3</v>
      </c>
    </row>
    <row r="74" spans="1:8" ht="27" customHeight="1" thickBot="1" x14ac:dyDescent="0.45">
      <c r="A74" s="107"/>
      <c r="B74" s="107"/>
      <c r="C74" s="107"/>
      <c r="D74" s="107"/>
      <c r="E74" s="109"/>
      <c r="F74" s="156" t="s">
        <v>20</v>
      </c>
      <c r="G74" s="157">
        <f>COUNT(G60:G71)</f>
        <v>9</v>
      </c>
      <c r="H74" s="157">
        <f>COUNT(H60:H71)</f>
        <v>9</v>
      </c>
    </row>
    <row r="76" spans="1:8" ht="26.25" customHeight="1" x14ac:dyDescent="0.4">
      <c r="A76" s="60" t="s">
        <v>106</v>
      </c>
      <c r="B76" s="61" t="s">
        <v>107</v>
      </c>
      <c r="C76" s="475" t="str">
        <f>B20</f>
        <v xml:space="preserve">ABACAVIR SULFATE &amp; LAMIVUDINE </v>
      </c>
      <c r="D76" s="475"/>
      <c r="E76" s="49" t="s">
        <v>108</v>
      </c>
      <c r="F76" s="49"/>
      <c r="G76" s="158">
        <f>H72</f>
        <v>0.9782911207319851</v>
      </c>
      <c r="H76" s="66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77" t="str">
        <f>B26</f>
        <v>Abacavir Sulfate</v>
      </c>
      <c r="C79" s="477"/>
    </row>
    <row r="80" spans="1:8" ht="26.25" customHeight="1" x14ac:dyDescent="0.4">
      <c r="A80" s="61" t="s">
        <v>48</v>
      </c>
      <c r="B80" s="477" t="str">
        <f>B27</f>
        <v>A12-4</v>
      </c>
      <c r="C80" s="477"/>
    </row>
    <row r="81" spans="1:12" ht="27" customHeight="1" thickBot="1" x14ac:dyDescent="0.45">
      <c r="A81" s="61" t="s">
        <v>6</v>
      </c>
      <c r="B81" s="62">
        <f>B28</f>
        <v>99.5</v>
      </c>
    </row>
    <row r="82" spans="1:12" s="64" customFormat="1" ht="27" customHeight="1" thickBot="1" x14ac:dyDescent="0.45">
      <c r="A82" s="61" t="s">
        <v>49</v>
      </c>
      <c r="B82" s="63">
        <v>0</v>
      </c>
      <c r="C82" s="478" t="s">
        <v>50</v>
      </c>
      <c r="D82" s="479"/>
      <c r="E82" s="479"/>
      <c r="F82" s="479"/>
      <c r="G82" s="480"/>
      <c r="I82" s="65"/>
      <c r="J82" s="65"/>
      <c r="K82" s="65"/>
      <c r="L82" s="65"/>
    </row>
    <row r="83" spans="1:12" s="64" customFormat="1" ht="19.5" customHeight="1" thickBot="1" x14ac:dyDescent="0.35">
      <c r="A83" s="61" t="s">
        <v>51</v>
      </c>
      <c r="B83" s="66">
        <f>B81-B82</f>
        <v>99.5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64" customFormat="1" ht="27" customHeight="1" thickBot="1" x14ac:dyDescent="0.45">
      <c r="A84" s="61" t="s">
        <v>52</v>
      </c>
      <c r="B84" s="69">
        <v>154.46</v>
      </c>
      <c r="C84" s="481" t="s">
        <v>111</v>
      </c>
      <c r="D84" s="482"/>
      <c r="E84" s="482"/>
      <c r="F84" s="482"/>
      <c r="G84" s="482"/>
      <c r="H84" s="483"/>
      <c r="I84" s="65"/>
      <c r="J84" s="65"/>
      <c r="K84" s="65"/>
      <c r="L84" s="65"/>
    </row>
    <row r="85" spans="1:12" s="64" customFormat="1" ht="27" customHeight="1" thickBot="1" x14ac:dyDescent="0.45">
      <c r="A85" s="61" t="s">
        <v>54</v>
      </c>
      <c r="B85" s="69">
        <v>165.23</v>
      </c>
      <c r="C85" s="481" t="s">
        <v>112</v>
      </c>
      <c r="D85" s="482"/>
      <c r="E85" s="482"/>
      <c r="F85" s="482"/>
      <c r="G85" s="482"/>
      <c r="H85" s="483"/>
      <c r="I85" s="65"/>
      <c r="J85" s="65"/>
      <c r="K85" s="65"/>
      <c r="L85" s="65"/>
    </row>
    <row r="86" spans="1:12" s="64" customFormat="1" ht="18.75" x14ac:dyDescent="0.3">
      <c r="A86" s="61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64" customFormat="1" ht="18.75" x14ac:dyDescent="0.3">
      <c r="A87" s="61" t="s">
        <v>56</v>
      </c>
      <c r="B87" s="74">
        <f>B84/B85</f>
        <v>0.93481813230042976</v>
      </c>
      <c r="C87" s="49" t="s">
        <v>57</v>
      </c>
      <c r="D87" s="49"/>
      <c r="E87" s="49"/>
      <c r="F87" s="49"/>
      <c r="G87" s="49"/>
      <c r="I87" s="65"/>
      <c r="J87" s="65"/>
      <c r="K87" s="65"/>
      <c r="L87" s="65"/>
    </row>
    <row r="88" spans="1:12" ht="19.5" customHeight="1" thickBot="1" x14ac:dyDescent="0.35">
      <c r="A88" s="59"/>
      <c r="B88" s="59"/>
    </row>
    <row r="89" spans="1:12" ht="27" customHeight="1" thickBot="1" x14ac:dyDescent="0.45">
      <c r="A89" s="75" t="s">
        <v>58</v>
      </c>
      <c r="B89" s="76">
        <v>50</v>
      </c>
      <c r="D89" s="159" t="s">
        <v>59</v>
      </c>
      <c r="E89" s="160"/>
      <c r="F89" s="484" t="s">
        <v>60</v>
      </c>
      <c r="G89" s="485"/>
    </row>
    <row r="90" spans="1:12" ht="27" customHeight="1" thickBot="1" x14ac:dyDescent="0.45">
      <c r="A90" s="77" t="s">
        <v>61</v>
      </c>
      <c r="B90" s="78">
        <v>5</v>
      </c>
      <c r="C90" s="161" t="s">
        <v>62</v>
      </c>
      <c r="D90" s="80" t="s">
        <v>63</v>
      </c>
      <c r="E90" s="81" t="s">
        <v>64</v>
      </c>
      <c r="F90" s="80" t="s">
        <v>63</v>
      </c>
      <c r="G90" s="162" t="s">
        <v>64</v>
      </c>
      <c r="I90" s="83" t="s">
        <v>65</v>
      </c>
    </row>
    <row r="91" spans="1:12" ht="26.25" customHeight="1" x14ac:dyDescent="0.4">
      <c r="A91" s="77" t="s">
        <v>66</v>
      </c>
      <c r="B91" s="78">
        <v>20</v>
      </c>
      <c r="C91" s="163">
        <v>1</v>
      </c>
      <c r="D91" s="85">
        <v>32519449</v>
      </c>
      <c r="E91" s="86">
        <f>IF(ISBLANK(D91),"-",$D$101/$D$98*D91)</f>
        <v>29308799.720984563</v>
      </c>
      <c r="F91" s="85">
        <v>30723719</v>
      </c>
      <c r="G91" s="87">
        <f>IF(ISBLANK(F91),"-",$D$101/$F$98*F91)</f>
        <v>29331682.54952991</v>
      </c>
      <c r="I91" s="88"/>
    </row>
    <row r="92" spans="1:12" ht="26.25" customHeight="1" x14ac:dyDescent="0.4">
      <c r="A92" s="77" t="s">
        <v>67</v>
      </c>
      <c r="B92" s="78">
        <v>1</v>
      </c>
      <c r="C92" s="107">
        <v>2</v>
      </c>
      <c r="D92" s="90">
        <v>32721271</v>
      </c>
      <c r="E92" s="91">
        <f>IF(ISBLANK(D92),"-",$D$101/$D$98*D92)</f>
        <v>29490695.809607979</v>
      </c>
      <c r="F92" s="90">
        <v>30682586</v>
      </c>
      <c r="G92" s="92">
        <f>IF(ISBLANK(F92),"-",$D$101/$F$98*F92)</f>
        <v>29292413.211781126</v>
      </c>
      <c r="I92" s="468">
        <f>ABS((F96/D96*D95)-F95)/D95</f>
        <v>1.8090703288978084E-3</v>
      </c>
    </row>
    <row r="93" spans="1:12" ht="26.25" customHeight="1" x14ac:dyDescent="0.4">
      <c r="A93" s="77" t="s">
        <v>68</v>
      </c>
      <c r="B93" s="78">
        <v>1</v>
      </c>
      <c r="C93" s="107">
        <v>3</v>
      </c>
      <c r="D93" s="90">
        <v>32306869</v>
      </c>
      <c r="E93" s="91">
        <f>IF(ISBLANK(D93),"-",$D$101/$D$98*D93)</f>
        <v>29117207.771050639</v>
      </c>
      <c r="F93" s="90">
        <v>30859260</v>
      </c>
      <c r="G93" s="92">
        <f>IF(ISBLANK(F93),"-",$D$101/$F$98*F93)</f>
        <v>29461082.430593979</v>
      </c>
      <c r="I93" s="468"/>
    </row>
    <row r="94" spans="1:12" ht="27" customHeight="1" thickBot="1" x14ac:dyDescent="0.45">
      <c r="A94" s="77" t="s">
        <v>69</v>
      </c>
      <c r="B94" s="78">
        <v>1</v>
      </c>
      <c r="C94" s="164">
        <v>4</v>
      </c>
      <c r="D94" s="94"/>
      <c r="E94" s="95" t="str">
        <f>IF(ISBLANK(D94),"-",$D$101/$D$98*D94)</f>
        <v>-</v>
      </c>
      <c r="F94" s="165"/>
      <c r="G94" s="96" t="str">
        <f>IF(ISBLANK(F94),"-",$D$101/$F$98*F94)</f>
        <v>-</v>
      </c>
      <c r="I94" s="97"/>
    </row>
    <row r="95" spans="1:12" ht="27" customHeight="1" thickBot="1" x14ac:dyDescent="0.45">
      <c r="A95" s="77" t="s">
        <v>70</v>
      </c>
      <c r="B95" s="78">
        <v>1</v>
      </c>
      <c r="C95" s="61" t="s">
        <v>71</v>
      </c>
      <c r="D95" s="166">
        <f>AVERAGE(D91:D94)</f>
        <v>32515863</v>
      </c>
      <c r="E95" s="100">
        <f>AVERAGE(E91:E94)</f>
        <v>29305567.767214399</v>
      </c>
      <c r="F95" s="167">
        <f>AVERAGE(F91:F94)</f>
        <v>30755188.333333332</v>
      </c>
      <c r="G95" s="168">
        <f>AVERAGE(G91:G94)</f>
        <v>29361726.063968342</v>
      </c>
    </row>
    <row r="96" spans="1:12" ht="26.25" customHeight="1" x14ac:dyDescent="0.4">
      <c r="A96" s="77" t="s">
        <v>72</v>
      </c>
      <c r="B96" s="62">
        <v>1</v>
      </c>
      <c r="C96" s="169" t="s">
        <v>113</v>
      </c>
      <c r="D96" s="170">
        <v>31.81</v>
      </c>
      <c r="E96" s="49"/>
      <c r="F96" s="104">
        <v>30.03</v>
      </c>
    </row>
    <row r="97" spans="1:10" ht="26.25" customHeight="1" x14ac:dyDescent="0.4">
      <c r="A97" s="77" t="s">
        <v>74</v>
      </c>
      <c r="B97" s="62">
        <v>1</v>
      </c>
      <c r="C97" s="171" t="s">
        <v>114</v>
      </c>
      <c r="D97" s="172">
        <f>D96*$B$87</f>
        <v>29.73656478847667</v>
      </c>
      <c r="E97" s="107"/>
      <c r="F97" s="106">
        <f>F96*$B$87</f>
        <v>28.072588512981905</v>
      </c>
    </row>
    <row r="98" spans="1:10" ht="19.5" customHeight="1" thickBot="1" x14ac:dyDescent="0.35">
      <c r="A98" s="77" t="s">
        <v>76</v>
      </c>
      <c r="B98" s="107">
        <f>(B97/B96)*(B95/B94)*(B93/B92)*(B91/B90)*B89</f>
        <v>200</v>
      </c>
      <c r="C98" s="171" t="s">
        <v>115</v>
      </c>
      <c r="D98" s="173">
        <f>D97*$B$83/100</f>
        <v>29.587881964534287</v>
      </c>
      <c r="E98" s="109"/>
      <c r="F98" s="108">
        <f>F97*$B$83/100</f>
        <v>27.932225570416996</v>
      </c>
    </row>
    <row r="99" spans="1:10" ht="19.5" customHeight="1" thickBot="1" x14ac:dyDescent="0.35">
      <c r="A99" s="469" t="s">
        <v>78</v>
      </c>
      <c r="B99" s="470"/>
      <c r="C99" s="171" t="s">
        <v>116</v>
      </c>
      <c r="D99" s="174">
        <f>D98/$B$98</f>
        <v>0.14793940982267142</v>
      </c>
      <c r="E99" s="109"/>
      <c r="F99" s="112">
        <f>F98/$B$98</f>
        <v>0.13966112785208498</v>
      </c>
      <c r="H99" s="102"/>
    </row>
    <row r="100" spans="1:10" ht="19.5" customHeight="1" thickBot="1" x14ac:dyDescent="0.35">
      <c r="A100" s="471"/>
      <c r="B100" s="472"/>
      <c r="C100" s="171" t="s">
        <v>80</v>
      </c>
      <c r="D100" s="175">
        <f>$B$56/$B$116</f>
        <v>0.13333333333333333</v>
      </c>
      <c r="F100" s="117"/>
      <c r="G100" s="176"/>
      <c r="H100" s="102"/>
    </row>
    <row r="101" spans="1:10" ht="18.75" x14ac:dyDescent="0.3">
      <c r="C101" s="171" t="s">
        <v>81</v>
      </c>
      <c r="D101" s="172">
        <f>D100*$B$98</f>
        <v>26.666666666666668</v>
      </c>
      <c r="F101" s="117"/>
      <c r="H101" s="102"/>
    </row>
    <row r="102" spans="1:10" ht="19.5" customHeight="1" thickBot="1" x14ac:dyDescent="0.35">
      <c r="C102" s="177" t="s">
        <v>82</v>
      </c>
      <c r="D102" s="178">
        <f>D101/B34</f>
        <v>31.233890964970492</v>
      </c>
      <c r="F102" s="121"/>
      <c r="H102" s="102"/>
      <c r="J102" s="179"/>
    </row>
    <row r="103" spans="1:10" ht="18.75" x14ac:dyDescent="0.3">
      <c r="C103" s="180" t="s">
        <v>117</v>
      </c>
      <c r="D103" s="181">
        <f>AVERAGE(E91:E94,G91:G94)</f>
        <v>29333646.915591363</v>
      </c>
      <c r="F103" s="121"/>
      <c r="G103" s="176"/>
      <c r="H103" s="102"/>
      <c r="J103" s="182"/>
    </row>
    <row r="104" spans="1:10" ht="18.75" x14ac:dyDescent="0.3">
      <c r="C104" s="154" t="s">
        <v>84</v>
      </c>
      <c r="D104" s="183">
        <f>STDEV(E91:E94,G91:G94)/D103</f>
        <v>4.5755436764382965E-3</v>
      </c>
      <c r="F104" s="121"/>
      <c r="H104" s="102"/>
      <c r="J104" s="182"/>
    </row>
    <row r="105" spans="1:10" ht="19.5" customHeight="1" thickBot="1" x14ac:dyDescent="0.35">
      <c r="C105" s="156" t="s">
        <v>20</v>
      </c>
      <c r="D105" s="184">
        <f>COUNT(E91:E94,G91:G94)</f>
        <v>6</v>
      </c>
      <c r="F105" s="121"/>
      <c r="H105" s="102"/>
      <c r="J105" s="182"/>
    </row>
    <row r="106" spans="1:10" ht="19.5" customHeight="1" thickBot="1" x14ac:dyDescent="0.35">
      <c r="A106" s="125"/>
      <c r="B106" s="125"/>
      <c r="C106" s="125"/>
      <c r="D106" s="125"/>
      <c r="E106" s="125"/>
    </row>
    <row r="107" spans="1:10" ht="26.25" customHeight="1" x14ac:dyDescent="0.4">
      <c r="A107" s="75" t="s">
        <v>118</v>
      </c>
      <c r="B107" s="76">
        <v>900</v>
      </c>
      <c r="C107" s="159" t="s">
        <v>119</v>
      </c>
      <c r="D107" s="185" t="s">
        <v>63</v>
      </c>
      <c r="E107" s="186" t="s">
        <v>120</v>
      </c>
      <c r="F107" s="187" t="s">
        <v>121</v>
      </c>
    </row>
    <row r="108" spans="1:10" ht="26.25" customHeight="1" x14ac:dyDescent="0.4">
      <c r="A108" s="77" t="s">
        <v>122</v>
      </c>
      <c r="B108" s="78">
        <v>1</v>
      </c>
      <c r="C108" s="188">
        <v>1</v>
      </c>
      <c r="D108" s="189">
        <v>31622646</v>
      </c>
      <c r="E108" s="190">
        <f t="shared" ref="E108:E113" si="1">IF(ISBLANK(D108),"-",D108/$D$103*$D$100*$B$116)</f>
        <v>129.36398705961921</v>
      </c>
      <c r="F108" s="191">
        <f t="shared" ref="F108:F113" si="2">IF(ISBLANK(D108), "-", E108/$B$56)</f>
        <v>1.0780332254968268</v>
      </c>
    </row>
    <row r="109" spans="1:10" ht="26.25" customHeight="1" x14ac:dyDescent="0.4">
      <c r="A109" s="77" t="s">
        <v>95</v>
      </c>
      <c r="B109" s="78">
        <v>1</v>
      </c>
      <c r="C109" s="188">
        <v>2</v>
      </c>
      <c r="D109" s="189">
        <v>31981274</v>
      </c>
      <c r="E109" s="192">
        <f t="shared" si="1"/>
        <v>130.83108592134056</v>
      </c>
      <c r="F109" s="193">
        <f t="shared" si="2"/>
        <v>1.0902590493445046</v>
      </c>
    </row>
    <row r="110" spans="1:10" ht="26.25" customHeight="1" x14ac:dyDescent="0.4">
      <c r="A110" s="77" t="s">
        <v>96</v>
      </c>
      <c r="B110" s="78">
        <v>1</v>
      </c>
      <c r="C110" s="188">
        <v>3</v>
      </c>
      <c r="D110" s="189">
        <v>31676093</v>
      </c>
      <c r="E110" s="192">
        <f t="shared" si="1"/>
        <v>129.58263154042501</v>
      </c>
      <c r="F110" s="193">
        <f t="shared" si="2"/>
        <v>1.0798552628368752</v>
      </c>
    </row>
    <row r="111" spans="1:10" ht="26.25" customHeight="1" x14ac:dyDescent="0.4">
      <c r="A111" s="77" t="s">
        <v>97</v>
      </c>
      <c r="B111" s="78">
        <v>1</v>
      </c>
      <c r="C111" s="188">
        <v>4</v>
      </c>
      <c r="D111" s="189">
        <v>31785205</v>
      </c>
      <c r="E111" s="192">
        <f t="shared" si="1"/>
        <v>130.02899404140135</v>
      </c>
      <c r="F111" s="193">
        <f t="shared" si="2"/>
        <v>1.0835749503450112</v>
      </c>
    </row>
    <row r="112" spans="1:10" ht="26.25" customHeight="1" x14ac:dyDescent="0.4">
      <c r="A112" s="77" t="s">
        <v>98</v>
      </c>
      <c r="B112" s="78">
        <v>1</v>
      </c>
      <c r="C112" s="188">
        <v>5</v>
      </c>
      <c r="D112" s="189">
        <v>31727460</v>
      </c>
      <c r="E112" s="192">
        <f t="shared" si="1"/>
        <v>129.7927670212855</v>
      </c>
      <c r="F112" s="193">
        <f t="shared" si="2"/>
        <v>1.0816063918440457</v>
      </c>
    </row>
    <row r="113" spans="1:10" ht="26.25" customHeight="1" x14ac:dyDescent="0.4">
      <c r="A113" s="77" t="s">
        <v>100</v>
      </c>
      <c r="B113" s="78">
        <v>1</v>
      </c>
      <c r="C113" s="194">
        <v>6</v>
      </c>
      <c r="D113" s="195">
        <v>31881897</v>
      </c>
      <c r="E113" s="196">
        <f t="shared" si="1"/>
        <v>130.4245479946274</v>
      </c>
      <c r="F113" s="197">
        <f t="shared" si="2"/>
        <v>1.0868712332885617</v>
      </c>
    </row>
    <row r="114" spans="1:10" ht="26.25" customHeight="1" x14ac:dyDescent="0.4">
      <c r="A114" s="77" t="s">
        <v>101</v>
      </c>
      <c r="B114" s="78">
        <v>1</v>
      </c>
      <c r="C114" s="188"/>
      <c r="D114" s="107"/>
      <c r="E114" s="49"/>
      <c r="F114" s="198"/>
    </row>
    <row r="115" spans="1:10" ht="26.25" customHeight="1" x14ac:dyDescent="0.4">
      <c r="A115" s="77" t="s">
        <v>102</v>
      </c>
      <c r="B115" s="78">
        <v>1</v>
      </c>
      <c r="C115" s="188"/>
      <c r="D115" s="199" t="s">
        <v>71</v>
      </c>
      <c r="E115" s="200">
        <f>AVERAGE(E108:E113)</f>
        <v>130.00400226311649</v>
      </c>
      <c r="F115" s="201">
        <f>AVERAGE(F108:F113)</f>
        <v>1.0833666855259709</v>
      </c>
    </row>
    <row r="116" spans="1:10" ht="27" customHeight="1" thickBot="1" x14ac:dyDescent="0.45">
      <c r="A116" s="77" t="s">
        <v>103</v>
      </c>
      <c r="B116" s="89">
        <f>(B115/B114)*(B113/B112)*(B111/B110)*(B109/B108)*B107</f>
        <v>900</v>
      </c>
      <c r="C116" s="202"/>
      <c r="D116" s="61" t="s">
        <v>84</v>
      </c>
      <c r="E116" s="203">
        <f>STDEV(E108:E113)/E115</f>
        <v>4.2037624837767615E-3</v>
      </c>
      <c r="F116" s="203">
        <f>STDEV(F108:F113)/F115</f>
        <v>4.2037624837767225E-3</v>
      </c>
      <c r="I116" s="49"/>
    </row>
    <row r="117" spans="1:10" ht="27" customHeight="1" thickBot="1" x14ac:dyDescent="0.45">
      <c r="A117" s="469" t="s">
        <v>78</v>
      </c>
      <c r="B117" s="473"/>
      <c r="C117" s="204"/>
      <c r="D117" s="205" t="s">
        <v>20</v>
      </c>
      <c r="E117" s="206">
        <f>COUNT(E108:E113)</f>
        <v>6</v>
      </c>
      <c r="F117" s="206">
        <f>COUNT(F108:F113)</f>
        <v>6</v>
      </c>
      <c r="I117" s="49"/>
      <c r="J117" s="182"/>
    </row>
    <row r="118" spans="1:10" ht="19.5" customHeight="1" thickBot="1" x14ac:dyDescent="0.35">
      <c r="A118" s="471"/>
      <c r="B118" s="474"/>
      <c r="C118" s="49"/>
      <c r="D118" s="49"/>
      <c r="E118" s="49"/>
      <c r="F118" s="107"/>
      <c r="G118" s="49"/>
      <c r="H118" s="49"/>
      <c r="I118" s="49"/>
    </row>
    <row r="119" spans="1:10" ht="18.75" x14ac:dyDescent="0.3">
      <c r="A119" s="207"/>
      <c r="B119" s="73"/>
      <c r="C119" s="49"/>
      <c r="D119" s="49"/>
      <c r="E119" s="49"/>
      <c r="F119" s="107"/>
      <c r="G119" s="49"/>
      <c r="H119" s="49"/>
      <c r="I119" s="49"/>
    </row>
    <row r="120" spans="1:10" ht="26.25" customHeight="1" x14ac:dyDescent="0.4">
      <c r="A120" s="60" t="s">
        <v>106</v>
      </c>
      <c r="B120" s="61" t="s">
        <v>123</v>
      </c>
      <c r="C120" s="475" t="str">
        <f>B20</f>
        <v xml:space="preserve">ABACAVIR SULFATE &amp; LAMIVUDINE </v>
      </c>
      <c r="D120" s="475"/>
      <c r="E120" s="49" t="s">
        <v>124</v>
      </c>
      <c r="F120" s="49"/>
      <c r="G120" s="158">
        <f>F115</f>
        <v>1.0833666855259709</v>
      </c>
      <c r="H120" s="49"/>
      <c r="I120" s="49"/>
    </row>
    <row r="121" spans="1:10" ht="19.5" customHeight="1" thickBot="1" x14ac:dyDescent="0.35">
      <c r="A121" s="208"/>
      <c r="B121" s="208"/>
      <c r="C121" s="209"/>
      <c r="D121" s="209"/>
      <c r="E121" s="209"/>
      <c r="F121" s="209"/>
      <c r="G121" s="209"/>
      <c r="H121" s="209"/>
    </row>
    <row r="122" spans="1:10" ht="18.75" x14ac:dyDescent="0.3">
      <c r="B122" s="476" t="s">
        <v>26</v>
      </c>
      <c r="C122" s="476"/>
      <c r="E122" s="161" t="s">
        <v>27</v>
      </c>
      <c r="F122" s="210"/>
      <c r="G122" s="476" t="s">
        <v>28</v>
      </c>
      <c r="H122" s="476"/>
    </row>
    <row r="123" spans="1:10" ht="69.95" customHeight="1" x14ac:dyDescent="0.3">
      <c r="A123" s="60" t="s">
        <v>29</v>
      </c>
      <c r="B123" s="211"/>
      <c r="C123" s="211"/>
      <c r="E123" s="211"/>
      <c r="F123" s="49"/>
      <c r="G123" s="211"/>
      <c r="H123" s="211"/>
    </row>
    <row r="124" spans="1:10" ht="69.95" customHeight="1" x14ac:dyDescent="0.3">
      <c r="A124" s="60" t="s">
        <v>30</v>
      </c>
      <c r="B124" s="212"/>
      <c r="C124" s="212"/>
      <c r="E124" s="212"/>
      <c r="F124" s="49"/>
      <c r="G124" s="213"/>
      <c r="H124" s="213"/>
    </row>
    <row r="125" spans="1:10" ht="18.75" x14ac:dyDescent="0.3">
      <c r="A125" s="107"/>
      <c r="B125" s="107"/>
      <c r="C125" s="107"/>
      <c r="D125" s="107"/>
      <c r="E125" s="107"/>
      <c r="F125" s="109"/>
      <c r="G125" s="107"/>
      <c r="H125" s="107"/>
      <c r="I125" s="49"/>
    </row>
    <row r="126" spans="1:10" ht="18.75" x14ac:dyDescent="0.3">
      <c r="A126" s="107"/>
      <c r="B126" s="107"/>
      <c r="C126" s="107"/>
      <c r="D126" s="107"/>
      <c r="E126" s="107"/>
      <c r="F126" s="109"/>
      <c r="G126" s="107"/>
      <c r="H126" s="107"/>
      <c r="I126" s="49"/>
    </row>
    <row r="127" spans="1:10" ht="18.75" x14ac:dyDescent="0.3">
      <c r="A127" s="107"/>
      <c r="B127" s="107"/>
      <c r="C127" s="107"/>
      <c r="D127" s="107"/>
      <c r="E127" s="107"/>
      <c r="F127" s="109"/>
      <c r="G127" s="107"/>
      <c r="H127" s="107"/>
      <c r="I127" s="49"/>
    </row>
    <row r="128" spans="1:10" ht="18.75" x14ac:dyDescent="0.3">
      <c r="A128" s="107"/>
      <c r="B128" s="107"/>
      <c r="C128" s="107"/>
      <c r="D128" s="107"/>
      <c r="E128" s="107"/>
      <c r="F128" s="109"/>
      <c r="G128" s="107"/>
      <c r="H128" s="107"/>
      <c r="I128" s="49"/>
    </row>
    <row r="129" spans="1:9" ht="18.75" x14ac:dyDescent="0.3">
      <c r="A129" s="107"/>
      <c r="B129" s="107"/>
      <c r="C129" s="107"/>
      <c r="D129" s="107"/>
      <c r="E129" s="107"/>
      <c r="F129" s="109"/>
      <c r="G129" s="107"/>
      <c r="H129" s="107"/>
      <c r="I129" s="49"/>
    </row>
    <row r="130" spans="1:9" ht="18.75" x14ac:dyDescent="0.3">
      <c r="A130" s="107"/>
      <c r="B130" s="107"/>
      <c r="C130" s="107"/>
      <c r="D130" s="107"/>
      <c r="E130" s="107"/>
      <c r="F130" s="109"/>
      <c r="G130" s="107"/>
      <c r="H130" s="107"/>
      <c r="I130" s="49"/>
    </row>
    <row r="131" spans="1:9" ht="18.75" x14ac:dyDescent="0.3">
      <c r="A131" s="107"/>
      <c r="B131" s="107"/>
      <c r="C131" s="107"/>
      <c r="D131" s="107"/>
      <c r="E131" s="107"/>
      <c r="F131" s="109"/>
      <c r="G131" s="107"/>
      <c r="H131" s="107"/>
      <c r="I131" s="49"/>
    </row>
    <row r="132" spans="1:9" ht="18.75" x14ac:dyDescent="0.3">
      <c r="A132" s="107"/>
      <c r="B132" s="107"/>
      <c r="C132" s="107"/>
      <c r="D132" s="107"/>
      <c r="E132" s="107"/>
      <c r="F132" s="109"/>
      <c r="G132" s="107"/>
      <c r="H132" s="107"/>
      <c r="I132" s="49"/>
    </row>
    <row r="133" spans="1:9" ht="18.75" x14ac:dyDescent="0.3">
      <c r="A133" s="107"/>
      <c r="B133" s="107"/>
      <c r="C133" s="107"/>
      <c r="D133" s="107"/>
      <c r="E133" s="107"/>
      <c r="F133" s="109"/>
      <c r="G133" s="107"/>
      <c r="H133" s="107"/>
      <c r="I133" s="49"/>
    </row>
    <row r="250" spans="1:1" x14ac:dyDescent="0.25">
      <c r="A250" s="48">
        <v>5</v>
      </c>
    </row>
  </sheetData>
  <sheetProtection password="F258" sheet="1" objects="1" scenarios="1" formatCells="0" formatColumn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99" zoomScale="60" zoomScaleNormal="40" zoomScalePageLayoutView="60" workbookViewId="0">
      <selection activeCell="F123" sqref="F123"/>
    </sheetView>
  </sheetViews>
  <sheetFormatPr defaultColWidth="9.140625" defaultRowHeight="13.5" x14ac:dyDescent="0.25"/>
  <cols>
    <col min="1" max="1" width="55.42578125" style="214" customWidth="1"/>
    <col min="2" max="2" width="33.7109375" style="214" customWidth="1"/>
    <col min="3" max="3" width="42.28515625" style="214" customWidth="1"/>
    <col min="4" max="4" width="30.5703125" style="214" customWidth="1"/>
    <col min="5" max="5" width="39.85546875" style="214" customWidth="1"/>
    <col min="6" max="6" width="30.7109375" style="214" customWidth="1"/>
    <col min="7" max="7" width="39.85546875" style="214" customWidth="1"/>
    <col min="8" max="8" width="30" style="214" customWidth="1"/>
    <col min="9" max="9" width="30.28515625" style="214" hidden="1" customWidth="1"/>
    <col min="10" max="10" width="30.42578125" style="214" customWidth="1"/>
    <col min="11" max="11" width="21.28515625" style="214" customWidth="1"/>
    <col min="12" max="12" width="9.140625" style="214"/>
    <col min="13" max="16384" width="9.140625" style="216"/>
  </cols>
  <sheetData>
    <row r="1" spans="1:9" ht="18.75" customHeight="1" x14ac:dyDescent="0.25">
      <c r="A1" s="540" t="s">
        <v>45</v>
      </c>
      <c r="B1" s="540"/>
      <c r="C1" s="540"/>
      <c r="D1" s="540"/>
      <c r="E1" s="540"/>
      <c r="F1" s="540"/>
      <c r="G1" s="540"/>
      <c r="H1" s="540"/>
      <c r="I1" s="540"/>
    </row>
    <row r="2" spans="1:9" ht="18.75" customHeight="1" x14ac:dyDescent="0.25">
      <c r="A2" s="540"/>
      <c r="B2" s="540"/>
      <c r="C2" s="540"/>
      <c r="D2" s="540"/>
      <c r="E2" s="540"/>
      <c r="F2" s="540"/>
      <c r="G2" s="540"/>
      <c r="H2" s="540"/>
      <c r="I2" s="540"/>
    </row>
    <row r="3" spans="1:9" ht="18.75" customHeight="1" x14ac:dyDescent="0.25">
      <c r="A3" s="540"/>
      <c r="B3" s="540"/>
      <c r="C3" s="540"/>
      <c r="D3" s="540"/>
      <c r="E3" s="540"/>
      <c r="F3" s="540"/>
      <c r="G3" s="540"/>
      <c r="H3" s="540"/>
      <c r="I3" s="540"/>
    </row>
    <row r="4" spans="1:9" ht="18.75" customHeight="1" x14ac:dyDescent="0.25">
      <c r="A4" s="540"/>
      <c r="B4" s="540"/>
      <c r="C4" s="540"/>
      <c r="D4" s="540"/>
      <c r="E4" s="540"/>
      <c r="F4" s="540"/>
      <c r="G4" s="540"/>
      <c r="H4" s="540"/>
      <c r="I4" s="540"/>
    </row>
    <row r="5" spans="1:9" ht="18.75" customHeight="1" x14ac:dyDescent="0.25">
      <c r="A5" s="540"/>
      <c r="B5" s="540"/>
      <c r="C5" s="540"/>
      <c r="D5" s="540"/>
      <c r="E5" s="540"/>
      <c r="F5" s="540"/>
      <c r="G5" s="540"/>
      <c r="H5" s="540"/>
      <c r="I5" s="540"/>
    </row>
    <row r="6" spans="1:9" ht="18.75" customHeight="1" x14ac:dyDescent="0.25">
      <c r="A6" s="540"/>
      <c r="B6" s="540"/>
      <c r="C6" s="540"/>
      <c r="D6" s="540"/>
      <c r="E6" s="540"/>
      <c r="F6" s="540"/>
      <c r="G6" s="540"/>
      <c r="H6" s="540"/>
      <c r="I6" s="540"/>
    </row>
    <row r="7" spans="1:9" ht="18.75" customHeight="1" x14ac:dyDescent="0.25">
      <c r="A7" s="540"/>
      <c r="B7" s="540"/>
      <c r="C7" s="540"/>
      <c r="D7" s="540"/>
      <c r="E7" s="540"/>
      <c r="F7" s="540"/>
      <c r="G7" s="540"/>
      <c r="H7" s="540"/>
      <c r="I7" s="540"/>
    </row>
    <row r="8" spans="1:9" x14ac:dyDescent="0.25">
      <c r="A8" s="541" t="s">
        <v>46</v>
      </c>
      <c r="B8" s="541"/>
      <c r="C8" s="541"/>
      <c r="D8" s="541"/>
      <c r="E8" s="541"/>
      <c r="F8" s="541"/>
      <c r="G8" s="541"/>
      <c r="H8" s="541"/>
      <c r="I8" s="541"/>
    </row>
    <row r="9" spans="1:9" x14ac:dyDescent="0.25">
      <c r="A9" s="541"/>
      <c r="B9" s="541"/>
      <c r="C9" s="541"/>
      <c r="D9" s="541"/>
      <c r="E9" s="541"/>
      <c r="F9" s="541"/>
      <c r="G9" s="541"/>
      <c r="H9" s="541"/>
      <c r="I9" s="541"/>
    </row>
    <row r="10" spans="1:9" x14ac:dyDescent="0.25">
      <c r="A10" s="541"/>
      <c r="B10" s="541"/>
      <c r="C10" s="541"/>
      <c r="D10" s="541"/>
      <c r="E10" s="541"/>
      <c r="F10" s="541"/>
      <c r="G10" s="541"/>
      <c r="H10" s="541"/>
      <c r="I10" s="541"/>
    </row>
    <row r="11" spans="1:9" x14ac:dyDescent="0.25">
      <c r="A11" s="541"/>
      <c r="B11" s="541"/>
      <c r="C11" s="541"/>
      <c r="D11" s="541"/>
      <c r="E11" s="541"/>
      <c r="F11" s="541"/>
      <c r="G11" s="541"/>
      <c r="H11" s="541"/>
      <c r="I11" s="541"/>
    </row>
    <row r="12" spans="1:9" x14ac:dyDescent="0.25">
      <c r="A12" s="541"/>
      <c r="B12" s="541"/>
      <c r="C12" s="541"/>
      <c r="D12" s="541"/>
      <c r="E12" s="541"/>
      <c r="F12" s="541"/>
      <c r="G12" s="541"/>
      <c r="H12" s="541"/>
      <c r="I12" s="541"/>
    </row>
    <row r="13" spans="1:9" x14ac:dyDescent="0.25">
      <c r="A13" s="541"/>
      <c r="B13" s="541"/>
      <c r="C13" s="541"/>
      <c r="D13" s="541"/>
      <c r="E13" s="541"/>
      <c r="F13" s="541"/>
      <c r="G13" s="541"/>
      <c r="H13" s="541"/>
      <c r="I13" s="541"/>
    </row>
    <row r="14" spans="1:9" x14ac:dyDescent="0.25">
      <c r="A14" s="541"/>
      <c r="B14" s="541"/>
      <c r="C14" s="541"/>
      <c r="D14" s="541"/>
      <c r="E14" s="541"/>
      <c r="F14" s="541"/>
      <c r="G14" s="541"/>
      <c r="H14" s="541"/>
      <c r="I14" s="541"/>
    </row>
    <row r="15" spans="1:9" ht="19.5" customHeight="1" thickBot="1" x14ac:dyDescent="0.35">
      <c r="A15" s="215"/>
    </row>
    <row r="16" spans="1:9" ht="19.5" customHeight="1" thickBot="1" x14ac:dyDescent="0.35">
      <c r="A16" s="542" t="s">
        <v>31</v>
      </c>
      <c r="B16" s="543"/>
      <c r="C16" s="543"/>
      <c r="D16" s="543"/>
      <c r="E16" s="543"/>
      <c r="F16" s="543"/>
      <c r="G16" s="543"/>
      <c r="H16" s="544"/>
    </row>
    <row r="17" spans="1:14" ht="20.25" customHeight="1" x14ac:dyDescent="0.25">
      <c r="A17" s="545" t="s">
        <v>47</v>
      </c>
      <c r="B17" s="545"/>
      <c r="C17" s="545"/>
      <c r="D17" s="545"/>
      <c r="E17" s="545"/>
      <c r="F17" s="545"/>
      <c r="G17" s="545"/>
      <c r="H17" s="545"/>
    </row>
    <row r="18" spans="1:14" ht="26.25" customHeight="1" x14ac:dyDescent="0.4">
      <c r="A18" s="217" t="s">
        <v>33</v>
      </c>
      <c r="B18" s="538" t="s">
        <v>125</v>
      </c>
      <c r="C18" s="538"/>
      <c r="D18" s="218"/>
      <c r="E18" s="219"/>
      <c r="F18" s="220"/>
      <c r="G18" s="220"/>
      <c r="H18" s="220"/>
    </row>
    <row r="19" spans="1:14" ht="26.25" customHeight="1" x14ac:dyDescent="0.4">
      <c r="A19" s="217" t="s">
        <v>34</v>
      </c>
      <c r="B19" s="221" t="s">
        <v>126</v>
      </c>
      <c r="C19" s="220">
        <v>29</v>
      </c>
      <c r="D19" s="220"/>
      <c r="E19" s="220"/>
      <c r="F19" s="220"/>
      <c r="G19" s="220"/>
      <c r="H19" s="220"/>
    </row>
    <row r="20" spans="1:14" ht="26.25" customHeight="1" x14ac:dyDescent="0.4">
      <c r="A20" s="217" t="s">
        <v>35</v>
      </c>
      <c r="B20" s="537" t="s">
        <v>9</v>
      </c>
      <c r="C20" s="537"/>
      <c r="D20" s="220"/>
      <c r="E20" s="220"/>
      <c r="F20" s="220"/>
      <c r="G20" s="220"/>
      <c r="H20" s="220"/>
    </row>
    <row r="21" spans="1:14" ht="26.25" customHeight="1" x14ac:dyDescent="0.4">
      <c r="A21" s="217" t="s">
        <v>36</v>
      </c>
      <c r="B21" s="537" t="s">
        <v>127</v>
      </c>
      <c r="C21" s="537"/>
      <c r="D21" s="537"/>
      <c r="E21" s="537"/>
      <c r="F21" s="537"/>
      <c r="G21" s="537"/>
      <c r="H21" s="537"/>
      <c r="I21" s="222"/>
    </row>
    <row r="22" spans="1:14" ht="26.25" customHeight="1" x14ac:dyDescent="0.4">
      <c r="A22" s="217" t="s">
        <v>37</v>
      </c>
      <c r="B22" s="223" t="s">
        <v>128</v>
      </c>
      <c r="C22" s="220"/>
      <c r="D22" s="220"/>
      <c r="E22" s="220"/>
      <c r="F22" s="220"/>
      <c r="G22" s="220"/>
      <c r="H22" s="220"/>
    </row>
    <row r="23" spans="1:14" ht="26.25" customHeight="1" x14ac:dyDescent="0.4">
      <c r="A23" s="217" t="s">
        <v>38</v>
      </c>
      <c r="B23" s="223">
        <v>42615</v>
      </c>
      <c r="C23" s="220"/>
      <c r="D23" s="220"/>
      <c r="E23" s="220"/>
      <c r="F23" s="220"/>
      <c r="G23" s="220"/>
      <c r="H23" s="220"/>
    </row>
    <row r="24" spans="1:14" ht="18.75" x14ac:dyDescent="0.3">
      <c r="A24" s="217"/>
      <c r="B24" s="224"/>
    </row>
    <row r="25" spans="1:14" ht="18.75" x14ac:dyDescent="0.3">
      <c r="A25" s="225" t="s">
        <v>1</v>
      </c>
      <c r="B25" s="224"/>
    </row>
    <row r="26" spans="1:14" ht="26.25" customHeight="1" x14ac:dyDescent="0.4">
      <c r="A26" s="226" t="s">
        <v>4</v>
      </c>
      <c r="B26" s="538" t="s">
        <v>131</v>
      </c>
      <c r="C26" s="538"/>
    </row>
    <row r="27" spans="1:14" ht="26.25" customHeight="1" x14ac:dyDescent="0.4">
      <c r="A27" s="227" t="s">
        <v>48</v>
      </c>
      <c r="B27" s="539" t="s">
        <v>132</v>
      </c>
      <c r="C27" s="539"/>
    </row>
    <row r="28" spans="1:14" ht="27" customHeight="1" thickBot="1" x14ac:dyDescent="0.45">
      <c r="A28" s="227" t="s">
        <v>6</v>
      </c>
      <c r="B28" s="228">
        <v>100</v>
      </c>
    </row>
    <row r="29" spans="1:14" s="230" customFormat="1" ht="27" customHeight="1" thickBot="1" x14ac:dyDescent="0.45">
      <c r="A29" s="227" t="s">
        <v>49</v>
      </c>
      <c r="B29" s="229">
        <v>0</v>
      </c>
      <c r="C29" s="517" t="s">
        <v>50</v>
      </c>
      <c r="D29" s="518"/>
      <c r="E29" s="518"/>
      <c r="F29" s="518"/>
      <c r="G29" s="519"/>
      <c r="I29" s="231"/>
      <c r="J29" s="231"/>
      <c r="K29" s="231"/>
      <c r="L29" s="231"/>
    </row>
    <row r="30" spans="1:14" s="230" customFormat="1" ht="19.5" customHeight="1" thickBot="1" x14ac:dyDescent="0.35">
      <c r="A30" s="227" t="s">
        <v>51</v>
      </c>
      <c r="B30" s="232">
        <f>B28-B29</f>
        <v>100</v>
      </c>
      <c r="C30" s="233"/>
      <c r="D30" s="233"/>
      <c r="E30" s="233"/>
      <c r="F30" s="233"/>
      <c r="G30" s="234"/>
      <c r="I30" s="231"/>
      <c r="J30" s="231"/>
      <c r="K30" s="231"/>
      <c r="L30" s="231"/>
    </row>
    <row r="31" spans="1:14" s="230" customFormat="1" ht="27" customHeight="1" thickBot="1" x14ac:dyDescent="0.45">
      <c r="A31" s="227" t="s">
        <v>52</v>
      </c>
      <c r="B31" s="235">
        <v>1</v>
      </c>
      <c r="C31" s="520" t="s">
        <v>53</v>
      </c>
      <c r="D31" s="521"/>
      <c r="E31" s="521"/>
      <c r="F31" s="521"/>
      <c r="G31" s="521"/>
      <c r="H31" s="522"/>
      <c r="I31" s="231"/>
      <c r="J31" s="231"/>
      <c r="K31" s="231"/>
      <c r="L31" s="231"/>
    </row>
    <row r="32" spans="1:14" s="230" customFormat="1" ht="27" customHeight="1" thickBot="1" x14ac:dyDescent="0.45">
      <c r="A32" s="227" t="s">
        <v>54</v>
      </c>
      <c r="B32" s="235">
        <v>1</v>
      </c>
      <c r="C32" s="520" t="s">
        <v>55</v>
      </c>
      <c r="D32" s="521"/>
      <c r="E32" s="521"/>
      <c r="F32" s="521"/>
      <c r="G32" s="521"/>
      <c r="H32" s="522"/>
      <c r="I32" s="231"/>
      <c r="J32" s="231"/>
      <c r="K32" s="231"/>
      <c r="L32" s="236"/>
      <c r="M32" s="236"/>
      <c r="N32" s="237"/>
    </row>
    <row r="33" spans="1:14" s="230" customFormat="1" ht="17.25" customHeight="1" x14ac:dyDescent="0.3">
      <c r="A33" s="227"/>
      <c r="B33" s="238"/>
      <c r="C33" s="239"/>
      <c r="D33" s="239"/>
      <c r="E33" s="239"/>
      <c r="F33" s="239"/>
      <c r="G33" s="239"/>
      <c r="H33" s="239"/>
      <c r="I33" s="231"/>
      <c r="J33" s="231"/>
      <c r="K33" s="231"/>
      <c r="L33" s="236"/>
      <c r="M33" s="236"/>
      <c r="N33" s="237"/>
    </row>
    <row r="34" spans="1:14" s="230" customFormat="1" ht="18.75" x14ac:dyDescent="0.3">
      <c r="A34" s="227" t="s">
        <v>56</v>
      </c>
      <c r="B34" s="240">
        <f>B31/B32</f>
        <v>1</v>
      </c>
      <c r="C34" s="215" t="s">
        <v>57</v>
      </c>
      <c r="D34" s="215"/>
      <c r="E34" s="215"/>
      <c r="F34" s="215"/>
      <c r="G34" s="215"/>
      <c r="I34" s="231"/>
      <c r="J34" s="231"/>
      <c r="K34" s="231"/>
      <c r="L34" s="236"/>
      <c r="M34" s="236"/>
      <c r="N34" s="237"/>
    </row>
    <row r="35" spans="1:14" s="230" customFormat="1" ht="19.5" customHeight="1" thickBot="1" x14ac:dyDescent="0.35">
      <c r="A35" s="227"/>
      <c r="B35" s="232"/>
      <c r="G35" s="215"/>
      <c r="I35" s="231"/>
      <c r="J35" s="231"/>
      <c r="K35" s="231"/>
      <c r="L35" s="236"/>
      <c r="M35" s="236"/>
      <c r="N35" s="237"/>
    </row>
    <row r="36" spans="1:14" s="230" customFormat="1" ht="27" customHeight="1" thickBot="1" x14ac:dyDescent="0.45">
      <c r="A36" s="241" t="s">
        <v>58</v>
      </c>
      <c r="B36" s="242">
        <v>50</v>
      </c>
      <c r="C36" s="215"/>
      <c r="D36" s="523" t="s">
        <v>59</v>
      </c>
      <c r="E36" s="536"/>
      <c r="F36" s="523" t="s">
        <v>60</v>
      </c>
      <c r="G36" s="524"/>
      <c r="J36" s="231"/>
      <c r="K36" s="231"/>
      <c r="L36" s="236"/>
      <c r="M36" s="236"/>
      <c r="N36" s="237"/>
    </row>
    <row r="37" spans="1:14" s="230" customFormat="1" ht="27" customHeight="1" thickBot="1" x14ac:dyDescent="0.45">
      <c r="A37" s="243" t="s">
        <v>61</v>
      </c>
      <c r="B37" s="244">
        <v>10</v>
      </c>
      <c r="C37" s="245" t="s">
        <v>62</v>
      </c>
      <c r="D37" s="246" t="s">
        <v>63</v>
      </c>
      <c r="E37" s="247" t="s">
        <v>64</v>
      </c>
      <c r="F37" s="246" t="s">
        <v>63</v>
      </c>
      <c r="G37" s="248" t="s">
        <v>64</v>
      </c>
      <c r="I37" s="249" t="s">
        <v>65</v>
      </c>
      <c r="J37" s="231"/>
      <c r="K37" s="231"/>
      <c r="L37" s="236"/>
      <c r="M37" s="236"/>
      <c r="N37" s="237"/>
    </row>
    <row r="38" spans="1:14" s="230" customFormat="1" ht="26.25" customHeight="1" x14ac:dyDescent="0.4">
      <c r="A38" s="243" t="s">
        <v>66</v>
      </c>
      <c r="B38" s="244">
        <v>100</v>
      </c>
      <c r="C38" s="250">
        <v>1</v>
      </c>
      <c r="D38" s="251">
        <v>9520384</v>
      </c>
      <c r="E38" s="252">
        <f>IF(ISBLANK(D38),"-",$D$48/$D$45*D38)</f>
        <v>9201402.0618556701</v>
      </c>
      <c r="F38" s="251">
        <v>9094006</v>
      </c>
      <c r="G38" s="253">
        <f>IF(ISBLANK(F38),"-",$D$48/$F$45*F38)</f>
        <v>9081896.8042609859</v>
      </c>
      <c r="I38" s="254"/>
      <c r="J38" s="231"/>
      <c r="K38" s="231"/>
      <c r="L38" s="236"/>
      <c r="M38" s="236"/>
      <c r="N38" s="237"/>
    </row>
    <row r="39" spans="1:14" s="230" customFormat="1" ht="26.25" customHeight="1" x14ac:dyDescent="0.4">
      <c r="A39" s="243" t="s">
        <v>67</v>
      </c>
      <c r="B39" s="244">
        <v>1</v>
      </c>
      <c r="C39" s="255">
        <v>2</v>
      </c>
      <c r="D39" s="256">
        <v>9556791</v>
      </c>
      <c r="E39" s="257">
        <f>IF(ISBLANK(D39),"-",$D$48/$D$45*D39)</f>
        <v>9236589.239690721</v>
      </c>
      <c r="F39" s="256">
        <v>9098275</v>
      </c>
      <c r="G39" s="258">
        <f>IF(ISBLANK(F39),"-",$D$48/$F$45*F39)</f>
        <v>9086160.119840214</v>
      </c>
      <c r="I39" s="507">
        <f>ABS((F43/D43*D42)-F42)/D42</f>
        <v>1.4852242654431174E-2</v>
      </c>
      <c r="J39" s="231"/>
      <c r="K39" s="231"/>
      <c r="L39" s="236"/>
      <c r="M39" s="236"/>
      <c r="N39" s="237"/>
    </row>
    <row r="40" spans="1:14" ht="26.25" customHeight="1" x14ac:dyDescent="0.4">
      <c r="A40" s="243" t="s">
        <v>68</v>
      </c>
      <c r="B40" s="244">
        <v>1</v>
      </c>
      <c r="C40" s="255">
        <v>3</v>
      </c>
      <c r="D40" s="256">
        <v>9544349</v>
      </c>
      <c r="E40" s="257">
        <f>IF(ISBLANK(D40),"-",$D$48/$D$45*D40)</f>
        <v>9224564.1108247414</v>
      </c>
      <c r="F40" s="256">
        <v>9082064</v>
      </c>
      <c r="G40" s="258">
        <f>IF(ISBLANK(F40),"-",$D$48/$F$45*F40)</f>
        <v>9069970.7057256997</v>
      </c>
      <c r="I40" s="507"/>
      <c r="L40" s="236"/>
      <c r="M40" s="236"/>
      <c r="N40" s="215"/>
    </row>
    <row r="41" spans="1:14" ht="27" customHeight="1" thickBot="1" x14ac:dyDescent="0.45">
      <c r="A41" s="243" t="s">
        <v>69</v>
      </c>
      <c r="B41" s="244">
        <v>1</v>
      </c>
      <c r="C41" s="259">
        <v>4</v>
      </c>
      <c r="D41" s="260"/>
      <c r="E41" s="261" t="str">
        <f>IF(ISBLANK(D41),"-",$D$48/$D$45*D41)</f>
        <v>-</v>
      </c>
      <c r="F41" s="260"/>
      <c r="G41" s="262" t="str">
        <f>IF(ISBLANK(F41),"-",$D$48/$F$45*F41)</f>
        <v>-</v>
      </c>
      <c r="I41" s="263"/>
      <c r="L41" s="236"/>
      <c r="M41" s="236"/>
      <c r="N41" s="215"/>
    </row>
    <row r="42" spans="1:14" ht="27" customHeight="1" thickBot="1" x14ac:dyDescent="0.45">
      <c r="A42" s="243" t="s">
        <v>70</v>
      </c>
      <c r="B42" s="244">
        <v>1</v>
      </c>
      <c r="C42" s="264" t="s">
        <v>71</v>
      </c>
      <c r="D42" s="265">
        <f>AVERAGE(D38:D41)</f>
        <v>9540508</v>
      </c>
      <c r="E42" s="266">
        <f>AVERAGE(E38:E41)</f>
        <v>9220851.8041237108</v>
      </c>
      <c r="F42" s="265">
        <f>AVERAGE(F38:F41)</f>
        <v>9091448.333333334</v>
      </c>
      <c r="G42" s="267">
        <f>AVERAGE(G38:G41)</f>
        <v>9079342.5432756338</v>
      </c>
      <c r="H42" s="268"/>
    </row>
    <row r="43" spans="1:14" ht="26.25" customHeight="1" x14ac:dyDescent="0.4">
      <c r="A43" s="243" t="s">
        <v>72</v>
      </c>
      <c r="B43" s="244">
        <v>1</v>
      </c>
      <c r="C43" s="269" t="s">
        <v>73</v>
      </c>
      <c r="D43" s="270">
        <v>15.52</v>
      </c>
      <c r="E43" s="215"/>
      <c r="F43" s="270">
        <v>15.02</v>
      </c>
      <c r="H43" s="268"/>
    </row>
    <row r="44" spans="1:14" ht="26.25" customHeight="1" x14ac:dyDescent="0.4">
      <c r="A44" s="243" t="s">
        <v>74</v>
      </c>
      <c r="B44" s="244">
        <v>1</v>
      </c>
      <c r="C44" s="271" t="s">
        <v>75</v>
      </c>
      <c r="D44" s="272">
        <f>D43*$B$34</f>
        <v>15.52</v>
      </c>
      <c r="E44" s="273"/>
      <c r="F44" s="272">
        <f>F43*$B$34</f>
        <v>15.02</v>
      </c>
      <c r="H44" s="268"/>
    </row>
    <row r="45" spans="1:14" ht="19.5" customHeight="1" thickBot="1" x14ac:dyDescent="0.35">
      <c r="A45" s="243" t="s">
        <v>76</v>
      </c>
      <c r="B45" s="255">
        <f>(B44/B43)*(B42/B41)*(B40/B39)*(B38/B37)*B36</f>
        <v>500</v>
      </c>
      <c r="C45" s="271" t="s">
        <v>77</v>
      </c>
      <c r="D45" s="274">
        <f>D44*$B$30/100</f>
        <v>15.52</v>
      </c>
      <c r="E45" s="275"/>
      <c r="F45" s="274">
        <f>F44*$B$30/100</f>
        <v>15.02</v>
      </c>
      <c r="H45" s="268"/>
    </row>
    <row r="46" spans="1:14" ht="19.5" customHeight="1" thickBot="1" x14ac:dyDescent="0.35">
      <c r="A46" s="508" t="s">
        <v>78</v>
      </c>
      <c r="B46" s="512"/>
      <c r="C46" s="271" t="s">
        <v>79</v>
      </c>
      <c r="D46" s="276">
        <f>D45/$B$45</f>
        <v>3.1039999999999998E-2</v>
      </c>
      <c r="E46" s="277"/>
      <c r="F46" s="278">
        <f>F45/$B$45</f>
        <v>3.0040000000000001E-2</v>
      </c>
      <c r="H46" s="268"/>
    </row>
    <row r="47" spans="1:14" ht="27" customHeight="1" thickBot="1" x14ac:dyDescent="0.45">
      <c r="A47" s="510"/>
      <c r="B47" s="513"/>
      <c r="C47" s="279" t="s">
        <v>80</v>
      </c>
      <c r="D47" s="280">
        <v>0.03</v>
      </c>
      <c r="E47" s="281"/>
      <c r="F47" s="277"/>
      <c r="H47" s="268"/>
    </row>
    <row r="48" spans="1:14" ht="18.75" x14ac:dyDescent="0.3">
      <c r="C48" s="282" t="s">
        <v>81</v>
      </c>
      <c r="D48" s="274">
        <f>D47*$B$45</f>
        <v>15</v>
      </c>
      <c r="F48" s="283"/>
      <c r="H48" s="268"/>
    </row>
    <row r="49" spans="1:12" ht="19.5" customHeight="1" thickBot="1" x14ac:dyDescent="0.35">
      <c r="C49" s="284" t="s">
        <v>82</v>
      </c>
      <c r="D49" s="285">
        <f>D48/B34</f>
        <v>15</v>
      </c>
      <c r="F49" s="283"/>
      <c r="H49" s="268"/>
    </row>
    <row r="50" spans="1:12" ht="18.75" x14ac:dyDescent="0.3">
      <c r="C50" s="241" t="s">
        <v>83</v>
      </c>
      <c r="D50" s="286">
        <f>AVERAGE(E38:E41,G38:G41)</f>
        <v>9150097.1736996714</v>
      </c>
      <c r="F50" s="287"/>
      <c r="H50" s="268"/>
    </row>
    <row r="51" spans="1:12" ht="18.75" x14ac:dyDescent="0.3">
      <c r="C51" s="243" t="s">
        <v>84</v>
      </c>
      <c r="D51" s="288">
        <f>STDEV(E38:E41,G38:G41)/D50</f>
        <v>8.5800671072651744E-3</v>
      </c>
      <c r="F51" s="287"/>
      <c r="H51" s="268"/>
    </row>
    <row r="52" spans="1:12" ht="19.5" customHeight="1" thickBot="1" x14ac:dyDescent="0.35">
      <c r="C52" s="289" t="s">
        <v>20</v>
      </c>
      <c r="D52" s="290">
        <f>COUNT(E38:E41,G38:G41)</f>
        <v>6</v>
      </c>
      <c r="F52" s="287"/>
    </row>
    <row r="54" spans="1:12" ht="18.75" x14ac:dyDescent="0.3">
      <c r="A54" s="291" t="s">
        <v>1</v>
      </c>
      <c r="B54" s="292" t="s">
        <v>85</v>
      </c>
    </row>
    <row r="55" spans="1:12" ht="18.75" x14ac:dyDescent="0.3">
      <c r="A55" s="215" t="s">
        <v>86</v>
      </c>
      <c r="B55" s="293" t="str">
        <f>B21</f>
        <v>Each film coated tablet contains Abacavir sulphate 600 mg. Lamivudine 300 mg</v>
      </c>
    </row>
    <row r="56" spans="1:12" ht="26.25" customHeight="1" x14ac:dyDescent="0.4">
      <c r="A56" s="293" t="s">
        <v>87</v>
      </c>
      <c r="B56" s="294">
        <v>60</v>
      </c>
      <c r="C56" s="215" t="str">
        <f>B20</f>
        <v xml:space="preserve">ABACAVIR SULFATE &amp; LAMIVUDINE </v>
      </c>
      <c r="H56" s="273"/>
    </row>
    <row r="57" spans="1:12" ht="18.75" x14ac:dyDescent="0.3">
      <c r="A57" s="293" t="s">
        <v>88</v>
      </c>
      <c r="B57" s="295">
        <f>Uniformity!C46</f>
        <v>605.00549999999998</v>
      </c>
      <c r="H57" s="273"/>
    </row>
    <row r="58" spans="1:12" ht="19.5" customHeight="1" thickBot="1" x14ac:dyDescent="0.35">
      <c r="H58" s="273"/>
    </row>
    <row r="59" spans="1:12" s="230" customFormat="1" ht="27" customHeight="1" thickBot="1" x14ac:dyDescent="0.45">
      <c r="A59" s="241" t="s">
        <v>89</v>
      </c>
      <c r="B59" s="242">
        <v>200</v>
      </c>
      <c r="C59" s="215"/>
      <c r="D59" s="296" t="s">
        <v>90</v>
      </c>
      <c r="E59" s="297" t="s">
        <v>62</v>
      </c>
      <c r="F59" s="297" t="s">
        <v>63</v>
      </c>
      <c r="G59" s="297" t="s">
        <v>91</v>
      </c>
      <c r="H59" s="245" t="s">
        <v>92</v>
      </c>
      <c r="L59" s="231"/>
    </row>
    <row r="60" spans="1:12" s="230" customFormat="1" ht="26.25" customHeight="1" x14ac:dyDescent="0.4">
      <c r="A60" s="243" t="s">
        <v>93</v>
      </c>
      <c r="B60" s="244">
        <v>10</v>
      </c>
      <c r="C60" s="525" t="s">
        <v>94</v>
      </c>
      <c r="D60" s="528">
        <v>604.35</v>
      </c>
      <c r="E60" s="298">
        <v>1</v>
      </c>
      <c r="F60" s="299">
        <v>9122155</v>
      </c>
      <c r="G60" s="300">
        <f>IF(ISBLANK(F60),"-",(F60/$D$50*$D$47*$B$68)*($B$57/$D$60))</f>
        <v>59.881654027557275</v>
      </c>
      <c r="H60" s="301">
        <f t="shared" ref="H60:H71" si="0">IF(ISBLANK(F60),"-",G60/$B$56)</f>
        <v>0.99802756712595453</v>
      </c>
      <c r="L60" s="231"/>
    </row>
    <row r="61" spans="1:12" s="230" customFormat="1" ht="26.25" customHeight="1" x14ac:dyDescent="0.4">
      <c r="A61" s="243" t="s">
        <v>95</v>
      </c>
      <c r="B61" s="244">
        <v>100</v>
      </c>
      <c r="C61" s="526"/>
      <c r="D61" s="529"/>
      <c r="E61" s="302">
        <v>2</v>
      </c>
      <c r="F61" s="256">
        <v>9109710</v>
      </c>
      <c r="G61" s="303">
        <f>IF(ISBLANK(F61),"-",(F61/$D$50*$D$47*$B$68)*($B$57/$D$60))</f>
        <v>59.799959824337435</v>
      </c>
      <c r="H61" s="304">
        <f t="shared" si="0"/>
        <v>0.99666599707229053</v>
      </c>
      <c r="L61" s="231"/>
    </row>
    <row r="62" spans="1:12" s="230" customFormat="1" ht="26.25" customHeight="1" x14ac:dyDescent="0.4">
      <c r="A62" s="243" t="s">
        <v>96</v>
      </c>
      <c r="B62" s="244">
        <v>1</v>
      </c>
      <c r="C62" s="526"/>
      <c r="D62" s="529"/>
      <c r="E62" s="302">
        <v>3</v>
      </c>
      <c r="F62" s="305">
        <v>9079490</v>
      </c>
      <c r="G62" s="303">
        <f>IF(ISBLANK(F62),"-",(F62/$D$50*$D$47*$B$68)*($B$57/$D$60))</f>
        <v>59.601583060873878</v>
      </c>
      <c r="H62" s="304">
        <f t="shared" si="0"/>
        <v>0.99335971768123132</v>
      </c>
      <c r="L62" s="231"/>
    </row>
    <row r="63" spans="1:12" ht="27" customHeight="1" thickBot="1" x14ac:dyDescent="0.45">
      <c r="A63" s="243" t="s">
        <v>97</v>
      </c>
      <c r="B63" s="244">
        <v>1</v>
      </c>
      <c r="C63" s="527"/>
      <c r="D63" s="530"/>
      <c r="E63" s="306">
        <v>4</v>
      </c>
      <c r="F63" s="307"/>
      <c r="G63" s="303" t="str">
        <f>IF(ISBLANK(F63),"-",(F63/$D$50*$D$47*$B$68)*($B$57/$D$60))</f>
        <v>-</v>
      </c>
      <c r="H63" s="304" t="str">
        <f t="shared" si="0"/>
        <v>-</v>
      </c>
    </row>
    <row r="64" spans="1:12" ht="26.25" customHeight="1" x14ac:dyDescent="0.4">
      <c r="A64" s="243" t="s">
        <v>98</v>
      </c>
      <c r="B64" s="244">
        <v>1</v>
      </c>
      <c r="C64" s="525" t="s">
        <v>99</v>
      </c>
      <c r="D64" s="528">
        <v>603.91999999999996</v>
      </c>
      <c r="E64" s="298">
        <v>1</v>
      </c>
      <c r="F64" s="299">
        <v>8949949</v>
      </c>
      <c r="G64" s="308">
        <f>IF(ISBLANK(F64),"-",(F64/$D$50*$D$47*$B$68)*($B$57/$D$64))</f>
        <v>58.793053309374031</v>
      </c>
      <c r="H64" s="309">
        <f t="shared" si="0"/>
        <v>0.97988422182290047</v>
      </c>
    </row>
    <row r="65" spans="1:8" ht="26.25" customHeight="1" x14ac:dyDescent="0.4">
      <c r="A65" s="243" t="s">
        <v>100</v>
      </c>
      <c r="B65" s="244">
        <v>1</v>
      </c>
      <c r="C65" s="526"/>
      <c r="D65" s="529"/>
      <c r="E65" s="302">
        <v>2</v>
      </c>
      <c r="F65" s="256">
        <v>8994442</v>
      </c>
      <c r="G65" s="310">
        <f>IF(ISBLANK(F65),"-",(F65/$D$50*$D$47*$B$68)*($B$57/$D$64))</f>
        <v>59.085331993966975</v>
      </c>
      <c r="H65" s="311">
        <f t="shared" si="0"/>
        <v>0.98475553323278286</v>
      </c>
    </row>
    <row r="66" spans="1:8" ht="26.25" customHeight="1" x14ac:dyDescent="0.4">
      <c r="A66" s="243" t="s">
        <v>101</v>
      </c>
      <c r="B66" s="244">
        <v>1</v>
      </c>
      <c r="C66" s="526"/>
      <c r="D66" s="529"/>
      <c r="E66" s="302">
        <v>3</v>
      </c>
      <c r="F66" s="256">
        <v>8957900</v>
      </c>
      <c r="G66" s="310">
        <f>IF(ISBLANK(F66),"-",(F66/$D$50*$D$47*$B$68)*($B$57/$D$64))</f>
        <v>58.845284173132335</v>
      </c>
      <c r="H66" s="311">
        <f t="shared" si="0"/>
        <v>0.98075473621887221</v>
      </c>
    </row>
    <row r="67" spans="1:8" ht="27" customHeight="1" thickBot="1" x14ac:dyDescent="0.45">
      <c r="A67" s="243" t="s">
        <v>102</v>
      </c>
      <c r="B67" s="244">
        <v>1</v>
      </c>
      <c r="C67" s="527"/>
      <c r="D67" s="530"/>
      <c r="E67" s="306">
        <v>4</v>
      </c>
      <c r="F67" s="307"/>
      <c r="G67" s="312" t="str">
        <f>IF(ISBLANK(F67),"-",(F67/$D$50*$D$47*$B$68)*($B$57/$D$64))</f>
        <v>-</v>
      </c>
      <c r="H67" s="313" t="str">
        <f t="shared" si="0"/>
        <v>-</v>
      </c>
    </row>
    <row r="68" spans="1:8" ht="26.25" customHeight="1" x14ac:dyDescent="0.4">
      <c r="A68" s="243" t="s">
        <v>103</v>
      </c>
      <c r="B68" s="314">
        <f>(B67/B66)*(B65/B64)*(B63/B62)*(B61/B60)*B59</f>
        <v>2000</v>
      </c>
      <c r="C68" s="525" t="s">
        <v>104</v>
      </c>
      <c r="D68" s="528">
        <v>605.37</v>
      </c>
      <c r="E68" s="298">
        <v>1</v>
      </c>
      <c r="F68" s="299">
        <v>8910151</v>
      </c>
      <c r="G68" s="308">
        <f>IF(ISBLANK(F68),"-",(F68/$D$50*$D$47*$B$68)*($B$57/$D$68))</f>
        <v>58.391419872952888</v>
      </c>
      <c r="H68" s="304">
        <f t="shared" si="0"/>
        <v>0.9731903312158815</v>
      </c>
    </row>
    <row r="69" spans="1:8" ht="27" customHeight="1" thickBot="1" x14ac:dyDescent="0.45">
      <c r="A69" s="289" t="s">
        <v>105</v>
      </c>
      <c r="B69" s="315">
        <f>(D47*B68)/B56*B57</f>
        <v>605.00549999999998</v>
      </c>
      <c r="C69" s="526"/>
      <c r="D69" s="529"/>
      <c r="E69" s="302">
        <v>2</v>
      </c>
      <c r="F69" s="256">
        <v>8997780</v>
      </c>
      <c r="G69" s="310">
        <f>IF(ISBLANK(F69),"-",(F69/$D$50*$D$47*$B$68)*($B$57/$D$68))</f>
        <v>58.965684184752654</v>
      </c>
      <c r="H69" s="304">
        <f t="shared" si="0"/>
        <v>0.98276140307921089</v>
      </c>
    </row>
    <row r="70" spans="1:8" ht="26.25" customHeight="1" x14ac:dyDescent="0.4">
      <c r="A70" s="532" t="s">
        <v>78</v>
      </c>
      <c r="B70" s="533"/>
      <c r="C70" s="526"/>
      <c r="D70" s="529"/>
      <c r="E70" s="302">
        <v>3</v>
      </c>
      <c r="F70" s="256">
        <v>8955989</v>
      </c>
      <c r="G70" s="310">
        <f>IF(ISBLANK(F70),"-",(F70/$D$50*$D$47*$B$68)*($B$57/$D$68))</f>
        <v>58.69181275115848</v>
      </c>
      <c r="H70" s="304">
        <f t="shared" si="0"/>
        <v>0.97819687918597464</v>
      </c>
    </row>
    <row r="71" spans="1:8" ht="27" customHeight="1" thickBot="1" x14ac:dyDescent="0.45">
      <c r="A71" s="534"/>
      <c r="B71" s="535"/>
      <c r="C71" s="531"/>
      <c r="D71" s="530"/>
      <c r="E71" s="306">
        <v>4</v>
      </c>
      <c r="F71" s="307"/>
      <c r="G71" s="312" t="str">
        <f>IF(ISBLANK(F71),"-",(F71/$D$50*$D$47*$B$68)*($B$57/$D$68))</f>
        <v>-</v>
      </c>
      <c r="H71" s="316" t="str">
        <f t="shared" si="0"/>
        <v>-</v>
      </c>
    </row>
    <row r="72" spans="1:8" ht="26.25" customHeight="1" x14ac:dyDescent="0.4">
      <c r="A72" s="273"/>
      <c r="B72" s="273"/>
      <c r="C72" s="273"/>
      <c r="D72" s="273"/>
      <c r="E72" s="273"/>
      <c r="F72" s="317" t="s">
        <v>71</v>
      </c>
      <c r="G72" s="318">
        <f>AVERAGE(G60:G71)</f>
        <v>59.117309244233994</v>
      </c>
      <c r="H72" s="319">
        <f>AVERAGE(H60:H71)</f>
        <v>0.98528848740389996</v>
      </c>
    </row>
    <row r="73" spans="1:8" ht="26.25" customHeight="1" x14ac:dyDescent="0.4">
      <c r="C73" s="273"/>
      <c r="D73" s="273"/>
      <c r="E73" s="273"/>
      <c r="F73" s="320" t="s">
        <v>84</v>
      </c>
      <c r="G73" s="321">
        <f>STDEV(G60:G71)/G72</f>
        <v>8.8622447266655281E-3</v>
      </c>
      <c r="H73" s="321">
        <f>STDEV(H60:H71)/H72</f>
        <v>8.8622447266655142E-3</v>
      </c>
    </row>
    <row r="74" spans="1:8" ht="27" customHeight="1" thickBot="1" x14ac:dyDescent="0.45">
      <c r="A74" s="273"/>
      <c r="B74" s="273"/>
      <c r="C74" s="273"/>
      <c r="D74" s="273"/>
      <c r="E74" s="275"/>
      <c r="F74" s="322" t="s">
        <v>20</v>
      </c>
      <c r="G74" s="323">
        <f>COUNT(G60:G71)</f>
        <v>9</v>
      </c>
      <c r="H74" s="323">
        <f>COUNT(H60:H71)</f>
        <v>9</v>
      </c>
    </row>
    <row r="76" spans="1:8" ht="26.25" customHeight="1" x14ac:dyDescent="0.4">
      <c r="A76" s="226" t="s">
        <v>106</v>
      </c>
      <c r="B76" s="227" t="s">
        <v>107</v>
      </c>
      <c r="C76" s="514" t="str">
        <f>B20</f>
        <v xml:space="preserve">ABACAVIR SULFATE &amp; LAMIVUDINE </v>
      </c>
      <c r="D76" s="514"/>
      <c r="E76" s="215" t="s">
        <v>108</v>
      </c>
      <c r="F76" s="215"/>
      <c r="G76" s="324">
        <f>H72</f>
        <v>0.98528848740389996</v>
      </c>
      <c r="H76" s="232"/>
    </row>
    <row r="77" spans="1:8" ht="18.75" x14ac:dyDescent="0.3">
      <c r="A77" s="225" t="s">
        <v>109</v>
      </c>
      <c r="B77" s="225" t="s">
        <v>110</v>
      </c>
    </row>
    <row r="78" spans="1:8" ht="18.75" x14ac:dyDescent="0.3">
      <c r="A78" s="225"/>
      <c r="B78" s="225"/>
    </row>
    <row r="79" spans="1:8" ht="26.25" customHeight="1" x14ac:dyDescent="0.4">
      <c r="A79" s="226" t="s">
        <v>4</v>
      </c>
      <c r="B79" s="516" t="str">
        <f>B26</f>
        <v>Lamivudine</v>
      </c>
      <c r="C79" s="516"/>
    </row>
    <row r="80" spans="1:8" ht="26.25" customHeight="1" x14ac:dyDescent="0.4">
      <c r="A80" s="227" t="s">
        <v>48</v>
      </c>
      <c r="B80" s="516" t="str">
        <f>B27</f>
        <v>L3-7</v>
      </c>
      <c r="C80" s="516"/>
    </row>
    <row r="81" spans="1:12" ht="27" customHeight="1" thickBot="1" x14ac:dyDescent="0.45">
      <c r="A81" s="227" t="s">
        <v>6</v>
      </c>
      <c r="B81" s="228">
        <f>B28</f>
        <v>100</v>
      </c>
    </row>
    <row r="82" spans="1:12" s="230" customFormat="1" ht="27" customHeight="1" thickBot="1" x14ac:dyDescent="0.45">
      <c r="A82" s="227" t="s">
        <v>49</v>
      </c>
      <c r="B82" s="229">
        <v>0</v>
      </c>
      <c r="C82" s="517" t="s">
        <v>50</v>
      </c>
      <c r="D82" s="518"/>
      <c r="E82" s="518"/>
      <c r="F82" s="518"/>
      <c r="G82" s="519"/>
      <c r="I82" s="231"/>
      <c r="J82" s="231"/>
      <c r="K82" s="231"/>
      <c r="L82" s="231"/>
    </row>
    <row r="83" spans="1:12" s="230" customFormat="1" ht="19.5" customHeight="1" thickBot="1" x14ac:dyDescent="0.35">
      <c r="A83" s="227" t="s">
        <v>51</v>
      </c>
      <c r="B83" s="232">
        <f>B81-B82</f>
        <v>100</v>
      </c>
      <c r="C83" s="233"/>
      <c r="D83" s="233"/>
      <c r="E83" s="233"/>
      <c r="F83" s="233"/>
      <c r="G83" s="234"/>
      <c r="I83" s="231"/>
      <c r="J83" s="231"/>
      <c r="K83" s="231"/>
      <c r="L83" s="231"/>
    </row>
    <row r="84" spans="1:12" s="230" customFormat="1" ht="27" customHeight="1" thickBot="1" x14ac:dyDescent="0.45">
      <c r="A84" s="227" t="s">
        <v>52</v>
      </c>
      <c r="B84" s="235">
        <v>1</v>
      </c>
      <c r="C84" s="520" t="s">
        <v>111</v>
      </c>
      <c r="D84" s="521"/>
      <c r="E84" s="521"/>
      <c r="F84" s="521"/>
      <c r="G84" s="521"/>
      <c r="H84" s="522"/>
      <c r="I84" s="231"/>
      <c r="J84" s="231"/>
      <c r="K84" s="231"/>
      <c r="L84" s="231"/>
    </row>
    <row r="85" spans="1:12" s="230" customFormat="1" ht="27" customHeight="1" thickBot="1" x14ac:dyDescent="0.45">
      <c r="A85" s="227" t="s">
        <v>54</v>
      </c>
      <c r="B85" s="235">
        <v>1</v>
      </c>
      <c r="C85" s="520" t="s">
        <v>112</v>
      </c>
      <c r="D85" s="521"/>
      <c r="E85" s="521"/>
      <c r="F85" s="521"/>
      <c r="G85" s="521"/>
      <c r="H85" s="522"/>
      <c r="I85" s="231"/>
      <c r="J85" s="231"/>
      <c r="K85" s="231"/>
      <c r="L85" s="231"/>
    </row>
    <row r="86" spans="1:12" s="230" customFormat="1" ht="18.75" x14ac:dyDescent="0.3">
      <c r="A86" s="227"/>
      <c r="B86" s="238"/>
      <c r="C86" s="239"/>
      <c r="D86" s="239"/>
      <c r="E86" s="239"/>
      <c r="F86" s="239"/>
      <c r="G86" s="239"/>
      <c r="H86" s="239"/>
      <c r="I86" s="231"/>
      <c r="J86" s="231"/>
      <c r="K86" s="231"/>
      <c r="L86" s="231"/>
    </row>
    <row r="87" spans="1:12" s="230" customFormat="1" ht="18.75" x14ac:dyDescent="0.3">
      <c r="A87" s="227" t="s">
        <v>56</v>
      </c>
      <c r="B87" s="240">
        <f>B84/B85</f>
        <v>1</v>
      </c>
      <c r="C87" s="215" t="s">
        <v>57</v>
      </c>
      <c r="D87" s="215"/>
      <c r="E87" s="215"/>
      <c r="F87" s="215"/>
      <c r="G87" s="215"/>
      <c r="I87" s="231"/>
      <c r="J87" s="231"/>
      <c r="K87" s="231"/>
      <c r="L87" s="231"/>
    </row>
    <row r="88" spans="1:12" ht="19.5" customHeight="1" thickBot="1" x14ac:dyDescent="0.35">
      <c r="A88" s="225"/>
      <c r="B88" s="225"/>
    </row>
    <row r="89" spans="1:12" ht="27" customHeight="1" thickBot="1" x14ac:dyDescent="0.45">
      <c r="A89" s="241" t="s">
        <v>58</v>
      </c>
      <c r="B89" s="242">
        <v>50</v>
      </c>
      <c r="D89" s="325" t="s">
        <v>59</v>
      </c>
      <c r="E89" s="326"/>
      <c r="F89" s="523" t="s">
        <v>60</v>
      </c>
      <c r="G89" s="524"/>
    </row>
    <row r="90" spans="1:12" ht="27" customHeight="1" thickBot="1" x14ac:dyDescent="0.45">
      <c r="A90" s="243" t="s">
        <v>61</v>
      </c>
      <c r="B90" s="244">
        <v>5</v>
      </c>
      <c r="C90" s="327" t="s">
        <v>62</v>
      </c>
      <c r="D90" s="246" t="s">
        <v>63</v>
      </c>
      <c r="E90" s="247" t="s">
        <v>64</v>
      </c>
      <c r="F90" s="246" t="s">
        <v>63</v>
      </c>
      <c r="G90" s="328" t="s">
        <v>64</v>
      </c>
      <c r="I90" s="249" t="s">
        <v>65</v>
      </c>
    </row>
    <row r="91" spans="1:12" ht="26.25" customHeight="1" x14ac:dyDescent="0.4">
      <c r="A91" s="243" t="s">
        <v>66</v>
      </c>
      <c r="B91" s="244">
        <v>20</v>
      </c>
      <c r="C91" s="329">
        <v>1</v>
      </c>
      <c r="D91" s="251">
        <v>11689622</v>
      </c>
      <c r="E91" s="252">
        <f>IF(ISBLANK(D91),"-",$D$101/$D$98*D91)</f>
        <v>10042630.58419244</v>
      </c>
      <c r="F91" s="251">
        <v>11335427</v>
      </c>
      <c r="G91" s="253">
        <f>IF(ISBLANK(F91),"-",$D$101/$F$98*F91)</f>
        <v>10062518.4198846</v>
      </c>
      <c r="I91" s="254"/>
    </row>
    <row r="92" spans="1:12" ht="26.25" customHeight="1" x14ac:dyDescent="0.4">
      <c r="A92" s="243" t="s">
        <v>67</v>
      </c>
      <c r="B92" s="244">
        <v>1</v>
      </c>
      <c r="C92" s="273">
        <v>2</v>
      </c>
      <c r="D92" s="256">
        <v>11772011</v>
      </c>
      <c r="E92" s="257">
        <f>IF(ISBLANK(D92),"-",$D$101/$D$98*D92)</f>
        <v>10113411.512027493</v>
      </c>
      <c r="F92" s="256">
        <v>11320453</v>
      </c>
      <c r="G92" s="258">
        <f>IF(ISBLANK(F92),"-",$D$101/$F$98*F92)</f>
        <v>10049225.920994231</v>
      </c>
      <c r="I92" s="507">
        <f>ABS((F96/D96*D95)-F95)/D95</f>
        <v>2.4006343548864822E-3</v>
      </c>
    </row>
    <row r="93" spans="1:12" ht="26.25" customHeight="1" x14ac:dyDescent="0.4">
      <c r="A93" s="243" t="s">
        <v>68</v>
      </c>
      <c r="B93" s="244">
        <v>1</v>
      </c>
      <c r="C93" s="273">
        <v>3</v>
      </c>
      <c r="D93" s="256">
        <v>11626437</v>
      </c>
      <c r="E93" s="257">
        <f>IF(ISBLANK(D93),"-",$D$101/$D$98*D93)</f>
        <v>9988347.9381443299</v>
      </c>
      <c r="F93" s="256">
        <v>11386009</v>
      </c>
      <c r="G93" s="258">
        <f>IF(ISBLANK(F93),"-",$D$101/$F$98*F93)</f>
        <v>10107420.328450955</v>
      </c>
      <c r="I93" s="507"/>
    </row>
    <row r="94" spans="1:12" ht="27" customHeight="1" thickBot="1" x14ac:dyDescent="0.45">
      <c r="A94" s="243" t="s">
        <v>69</v>
      </c>
      <c r="B94" s="244">
        <v>1</v>
      </c>
      <c r="C94" s="330">
        <v>4</v>
      </c>
      <c r="D94" s="260"/>
      <c r="E94" s="261" t="str">
        <f>IF(ISBLANK(D94),"-",$D$101/$D$98*D94)</f>
        <v>-</v>
      </c>
      <c r="F94" s="331"/>
      <c r="G94" s="262" t="str">
        <f>IF(ISBLANK(F94),"-",$D$101/$F$98*F94)</f>
        <v>-</v>
      </c>
      <c r="I94" s="263"/>
    </row>
    <row r="95" spans="1:12" ht="27" customHeight="1" thickBot="1" x14ac:dyDescent="0.45">
      <c r="A95" s="243" t="s">
        <v>70</v>
      </c>
      <c r="B95" s="244">
        <v>1</v>
      </c>
      <c r="C95" s="227" t="s">
        <v>71</v>
      </c>
      <c r="D95" s="332">
        <f>AVERAGE(D91:D94)</f>
        <v>11696023.333333334</v>
      </c>
      <c r="E95" s="266">
        <f>AVERAGE(E91:E94)</f>
        <v>10048130.011454755</v>
      </c>
      <c r="F95" s="333">
        <f>AVERAGE(F91:F94)</f>
        <v>11347296.333333334</v>
      </c>
      <c r="G95" s="334">
        <f>AVERAGE(G91:G94)</f>
        <v>10073054.889776595</v>
      </c>
    </row>
    <row r="96" spans="1:12" ht="26.25" customHeight="1" x14ac:dyDescent="0.4">
      <c r="A96" s="243" t="s">
        <v>72</v>
      </c>
      <c r="B96" s="228">
        <v>1</v>
      </c>
      <c r="C96" s="335" t="s">
        <v>113</v>
      </c>
      <c r="D96" s="336">
        <v>15.52</v>
      </c>
      <c r="E96" s="215"/>
      <c r="F96" s="270">
        <v>15.02</v>
      </c>
    </row>
    <row r="97" spans="1:10" ht="26.25" customHeight="1" x14ac:dyDescent="0.4">
      <c r="A97" s="243" t="s">
        <v>74</v>
      </c>
      <c r="B97" s="228">
        <v>1</v>
      </c>
      <c r="C97" s="337" t="s">
        <v>114</v>
      </c>
      <c r="D97" s="338">
        <f>D96*$B$87</f>
        <v>15.52</v>
      </c>
      <c r="E97" s="273"/>
      <c r="F97" s="272">
        <f>F96*$B$87</f>
        <v>15.02</v>
      </c>
    </row>
    <row r="98" spans="1:10" ht="19.5" customHeight="1" thickBot="1" x14ac:dyDescent="0.35">
      <c r="A98" s="243" t="s">
        <v>76</v>
      </c>
      <c r="B98" s="273">
        <f>(B97/B96)*(B95/B94)*(B93/B92)*(B91/B90)*B89</f>
        <v>200</v>
      </c>
      <c r="C98" s="337" t="s">
        <v>115</v>
      </c>
      <c r="D98" s="339">
        <f>D97*$B$83/100</f>
        <v>15.52</v>
      </c>
      <c r="E98" s="275"/>
      <c r="F98" s="274">
        <f>F97*$B$83/100</f>
        <v>15.02</v>
      </c>
    </row>
    <row r="99" spans="1:10" ht="19.5" customHeight="1" thickBot="1" x14ac:dyDescent="0.35">
      <c r="A99" s="508" t="s">
        <v>78</v>
      </c>
      <c r="B99" s="509"/>
      <c r="C99" s="337" t="s">
        <v>116</v>
      </c>
      <c r="D99" s="340">
        <f>D98/$B$98</f>
        <v>7.7600000000000002E-2</v>
      </c>
      <c r="E99" s="275"/>
      <c r="F99" s="278">
        <f>F98/$B$98</f>
        <v>7.51E-2</v>
      </c>
      <c r="H99" s="268"/>
    </row>
    <row r="100" spans="1:10" ht="19.5" customHeight="1" thickBot="1" x14ac:dyDescent="0.35">
      <c r="A100" s="510"/>
      <c r="B100" s="511"/>
      <c r="C100" s="337" t="s">
        <v>80</v>
      </c>
      <c r="D100" s="341">
        <f>$B$56/$B$116</f>
        <v>6.6666666666666666E-2</v>
      </c>
      <c r="F100" s="283"/>
      <c r="G100" s="342"/>
      <c r="H100" s="268"/>
    </row>
    <row r="101" spans="1:10" ht="18.75" x14ac:dyDescent="0.3">
      <c r="C101" s="337" t="s">
        <v>81</v>
      </c>
      <c r="D101" s="338">
        <f>D100*$B$98</f>
        <v>13.333333333333334</v>
      </c>
      <c r="F101" s="283"/>
      <c r="H101" s="268"/>
    </row>
    <row r="102" spans="1:10" ht="19.5" customHeight="1" thickBot="1" x14ac:dyDescent="0.35">
      <c r="C102" s="343" t="s">
        <v>82</v>
      </c>
      <c r="D102" s="344">
        <f>D101/B34</f>
        <v>13.333333333333334</v>
      </c>
      <c r="F102" s="287"/>
      <c r="H102" s="268"/>
      <c r="J102" s="345"/>
    </row>
    <row r="103" spans="1:10" ht="18.75" x14ac:dyDescent="0.3">
      <c r="C103" s="346" t="s">
        <v>117</v>
      </c>
      <c r="D103" s="347">
        <f>AVERAGE(E91:E94,G91:G94)</f>
        <v>10060592.450615674</v>
      </c>
      <c r="F103" s="287"/>
      <c r="G103" s="342"/>
      <c r="H103" s="268"/>
      <c r="J103" s="348"/>
    </row>
    <row r="104" spans="1:10" ht="18.75" x14ac:dyDescent="0.3">
      <c r="C104" s="320" t="s">
        <v>84</v>
      </c>
      <c r="D104" s="349">
        <f>STDEV(E91:E94,G91:G94)/D103</f>
        <v>4.5890130738916483E-3</v>
      </c>
      <c r="F104" s="287"/>
      <c r="H104" s="268"/>
      <c r="J104" s="348"/>
    </row>
    <row r="105" spans="1:10" ht="19.5" customHeight="1" thickBot="1" x14ac:dyDescent="0.35">
      <c r="C105" s="322" t="s">
        <v>20</v>
      </c>
      <c r="D105" s="350">
        <f>COUNT(E91:E94,G91:G94)</f>
        <v>6</v>
      </c>
      <c r="F105" s="287"/>
      <c r="H105" s="268"/>
      <c r="J105" s="348"/>
    </row>
    <row r="106" spans="1:10" ht="19.5" customHeight="1" thickBot="1" x14ac:dyDescent="0.35">
      <c r="A106" s="291"/>
      <c r="B106" s="291"/>
      <c r="C106" s="291"/>
      <c r="D106" s="291"/>
      <c r="E106" s="291"/>
    </row>
    <row r="107" spans="1:10" ht="26.25" customHeight="1" x14ac:dyDescent="0.4">
      <c r="A107" s="241" t="s">
        <v>118</v>
      </c>
      <c r="B107" s="242">
        <v>900</v>
      </c>
      <c r="C107" s="325" t="s">
        <v>119</v>
      </c>
      <c r="D107" s="351" t="s">
        <v>63</v>
      </c>
      <c r="E107" s="352" t="s">
        <v>120</v>
      </c>
      <c r="F107" s="353" t="s">
        <v>121</v>
      </c>
    </row>
    <row r="108" spans="1:10" ht="26.25" customHeight="1" x14ac:dyDescent="0.4">
      <c r="A108" s="243" t="s">
        <v>122</v>
      </c>
      <c r="B108" s="244">
        <v>1</v>
      </c>
      <c r="C108" s="354">
        <v>1</v>
      </c>
      <c r="D108" s="355">
        <v>10192968</v>
      </c>
      <c r="E108" s="356">
        <f t="shared" ref="E108:E113" si="1">IF(ISBLANK(D108),"-",D108/$D$103*$D$100*$B$116)</f>
        <v>60.789469705889296</v>
      </c>
      <c r="F108" s="357">
        <f t="shared" ref="F108:F113" si="2">IF(ISBLANK(D108), "-", E108/$B$56)</f>
        <v>1.0131578284314882</v>
      </c>
    </row>
    <row r="109" spans="1:10" ht="26.25" customHeight="1" x14ac:dyDescent="0.4">
      <c r="A109" s="243" t="s">
        <v>95</v>
      </c>
      <c r="B109" s="244">
        <v>1</v>
      </c>
      <c r="C109" s="354">
        <v>2</v>
      </c>
      <c r="D109" s="355">
        <v>10082043</v>
      </c>
      <c r="E109" s="358">
        <f t="shared" si="1"/>
        <v>60.127928148305095</v>
      </c>
      <c r="F109" s="359">
        <f t="shared" si="2"/>
        <v>1.002132135805085</v>
      </c>
    </row>
    <row r="110" spans="1:10" ht="26.25" customHeight="1" x14ac:dyDescent="0.4">
      <c r="A110" s="243" t="s">
        <v>96</v>
      </c>
      <c r="B110" s="244">
        <v>1</v>
      </c>
      <c r="C110" s="354">
        <v>3</v>
      </c>
      <c r="D110" s="355">
        <v>9813451</v>
      </c>
      <c r="E110" s="358">
        <f t="shared" si="1"/>
        <v>58.526082125905724</v>
      </c>
      <c r="F110" s="359">
        <f t="shared" si="2"/>
        <v>0.97543470209842875</v>
      </c>
    </row>
    <row r="111" spans="1:10" ht="26.25" customHeight="1" x14ac:dyDescent="0.4">
      <c r="A111" s="243" t="s">
        <v>97</v>
      </c>
      <c r="B111" s="244">
        <v>1</v>
      </c>
      <c r="C111" s="354">
        <v>4</v>
      </c>
      <c r="D111" s="355">
        <v>9563093</v>
      </c>
      <c r="E111" s="358">
        <f t="shared" si="1"/>
        <v>57.03298119037575</v>
      </c>
      <c r="F111" s="359">
        <f t="shared" si="2"/>
        <v>0.95054968650626248</v>
      </c>
    </row>
    <row r="112" spans="1:10" ht="26.25" customHeight="1" x14ac:dyDescent="0.4">
      <c r="A112" s="243" t="s">
        <v>98</v>
      </c>
      <c r="B112" s="244">
        <v>1</v>
      </c>
      <c r="C112" s="354">
        <v>5</v>
      </c>
      <c r="D112" s="355">
        <v>9553682</v>
      </c>
      <c r="E112" s="358">
        <f t="shared" si="1"/>
        <v>56.976855271075095</v>
      </c>
      <c r="F112" s="359">
        <f t="shared" si="2"/>
        <v>0.94961425451791825</v>
      </c>
    </row>
    <row r="113" spans="1:10" ht="26.25" customHeight="1" x14ac:dyDescent="0.4">
      <c r="A113" s="243" t="s">
        <v>100</v>
      </c>
      <c r="B113" s="244">
        <v>1</v>
      </c>
      <c r="C113" s="360">
        <v>6</v>
      </c>
      <c r="D113" s="361">
        <v>10062081</v>
      </c>
      <c r="E113" s="362">
        <f t="shared" si="1"/>
        <v>60.008877505325657</v>
      </c>
      <c r="F113" s="363">
        <f t="shared" si="2"/>
        <v>1.0001479584220943</v>
      </c>
    </row>
    <row r="114" spans="1:10" ht="26.25" customHeight="1" x14ac:dyDescent="0.4">
      <c r="A114" s="243" t="s">
        <v>101</v>
      </c>
      <c r="B114" s="244">
        <v>1</v>
      </c>
      <c r="C114" s="354"/>
      <c r="D114" s="273"/>
      <c r="E114" s="215"/>
      <c r="F114" s="364"/>
    </row>
    <row r="115" spans="1:10" ht="26.25" customHeight="1" x14ac:dyDescent="0.4">
      <c r="A115" s="243" t="s">
        <v>102</v>
      </c>
      <c r="B115" s="244">
        <v>1</v>
      </c>
      <c r="C115" s="354"/>
      <c r="D115" s="365" t="s">
        <v>71</v>
      </c>
      <c r="E115" s="366">
        <f>AVERAGE(E108:E113)</f>
        <v>58.910365657812768</v>
      </c>
      <c r="F115" s="367">
        <f>AVERAGE(F108:F113)</f>
        <v>0.98183942763021292</v>
      </c>
    </row>
    <row r="116" spans="1:10" ht="27" customHeight="1" thickBot="1" x14ac:dyDescent="0.45">
      <c r="A116" s="243" t="s">
        <v>103</v>
      </c>
      <c r="B116" s="255">
        <f>(B115/B114)*(B113/B112)*(B111/B110)*(B109/B108)*B107</f>
        <v>900</v>
      </c>
      <c r="C116" s="368"/>
      <c r="D116" s="227" t="s">
        <v>84</v>
      </c>
      <c r="E116" s="369">
        <f>STDEV(E108:E113)/E115</f>
        <v>2.8027604589822858E-2</v>
      </c>
      <c r="F116" s="369">
        <f>STDEV(F108:F113)/F115</f>
        <v>2.8027604589822844E-2</v>
      </c>
      <c r="I116" s="215"/>
    </row>
    <row r="117" spans="1:10" ht="27" customHeight="1" thickBot="1" x14ac:dyDescent="0.45">
      <c r="A117" s="508" t="s">
        <v>78</v>
      </c>
      <c r="B117" s="512"/>
      <c r="C117" s="370"/>
      <c r="D117" s="371" t="s">
        <v>20</v>
      </c>
      <c r="E117" s="372">
        <f>COUNT(E108:E113)</f>
        <v>6</v>
      </c>
      <c r="F117" s="372">
        <f>COUNT(F108:F113)</f>
        <v>6</v>
      </c>
      <c r="I117" s="215"/>
      <c r="J117" s="348"/>
    </row>
    <row r="118" spans="1:10" ht="19.5" customHeight="1" thickBot="1" x14ac:dyDescent="0.35">
      <c r="A118" s="510"/>
      <c r="B118" s="513"/>
      <c r="C118" s="215"/>
      <c r="D118" s="215"/>
      <c r="E118" s="215"/>
      <c r="F118" s="273"/>
      <c r="G118" s="215"/>
      <c r="H118" s="215"/>
      <c r="I118" s="215"/>
    </row>
    <row r="119" spans="1:10" ht="18.75" x14ac:dyDescent="0.3">
      <c r="A119" s="373"/>
      <c r="B119" s="239"/>
      <c r="C119" s="215"/>
      <c r="D119" s="215"/>
      <c r="E119" s="215"/>
      <c r="F119" s="273"/>
      <c r="G119" s="215"/>
      <c r="H119" s="215"/>
      <c r="I119" s="215"/>
    </row>
    <row r="120" spans="1:10" ht="26.25" customHeight="1" x14ac:dyDescent="0.4">
      <c r="A120" s="226" t="s">
        <v>106</v>
      </c>
      <c r="B120" s="227" t="s">
        <v>123</v>
      </c>
      <c r="C120" s="514" t="str">
        <f>B20</f>
        <v xml:space="preserve">ABACAVIR SULFATE &amp; LAMIVUDINE </v>
      </c>
      <c r="D120" s="514"/>
      <c r="E120" s="215" t="s">
        <v>124</v>
      </c>
      <c r="F120" s="215"/>
      <c r="G120" s="324">
        <f>F115</f>
        <v>0.98183942763021292</v>
      </c>
      <c r="H120" s="215"/>
      <c r="I120" s="215"/>
    </row>
    <row r="121" spans="1:10" ht="19.5" customHeight="1" thickBot="1" x14ac:dyDescent="0.35">
      <c r="A121" s="374"/>
      <c r="B121" s="374"/>
      <c r="C121" s="375"/>
      <c r="D121" s="375"/>
      <c r="E121" s="375"/>
      <c r="F121" s="375"/>
      <c r="G121" s="375"/>
      <c r="H121" s="375"/>
    </row>
    <row r="122" spans="1:10" ht="18.75" x14ac:dyDescent="0.3">
      <c r="B122" s="515" t="s">
        <v>26</v>
      </c>
      <c r="C122" s="515"/>
      <c r="E122" s="327" t="s">
        <v>27</v>
      </c>
      <c r="F122" s="376"/>
      <c r="G122" s="515" t="s">
        <v>28</v>
      </c>
      <c r="H122" s="515"/>
    </row>
    <row r="123" spans="1:10" ht="69.95" customHeight="1" x14ac:dyDescent="0.3">
      <c r="A123" s="226" t="s">
        <v>29</v>
      </c>
      <c r="B123" s="377"/>
      <c r="C123" s="377"/>
      <c r="E123" s="377"/>
      <c r="F123" s="215"/>
      <c r="G123" s="377"/>
      <c r="H123" s="377"/>
    </row>
    <row r="124" spans="1:10" ht="69.95" customHeight="1" x14ac:dyDescent="0.3">
      <c r="A124" s="226" t="s">
        <v>30</v>
      </c>
      <c r="B124" s="378"/>
      <c r="C124" s="378"/>
      <c r="E124" s="378"/>
      <c r="F124" s="215"/>
      <c r="G124" s="379"/>
      <c r="H124" s="379"/>
    </row>
    <row r="125" spans="1:10" ht="18.75" x14ac:dyDescent="0.3">
      <c r="A125" s="273"/>
      <c r="B125" s="273"/>
      <c r="C125" s="273"/>
      <c r="D125" s="273"/>
      <c r="E125" s="273"/>
      <c r="F125" s="275"/>
      <c r="G125" s="273"/>
      <c r="H125" s="273"/>
      <c r="I125" s="215"/>
    </row>
    <row r="126" spans="1:10" ht="18.75" x14ac:dyDescent="0.3">
      <c r="A126" s="273"/>
      <c r="B126" s="273"/>
      <c r="C126" s="273"/>
      <c r="D126" s="273"/>
      <c r="E126" s="273"/>
      <c r="F126" s="275"/>
      <c r="G126" s="273"/>
      <c r="H126" s="273"/>
      <c r="I126" s="215"/>
    </row>
    <row r="127" spans="1:10" ht="18.75" x14ac:dyDescent="0.3">
      <c r="A127" s="273"/>
      <c r="B127" s="273"/>
      <c r="C127" s="273"/>
      <c r="D127" s="273"/>
      <c r="E127" s="273"/>
      <c r="F127" s="275"/>
      <c r="G127" s="273"/>
      <c r="H127" s="273"/>
      <c r="I127" s="215"/>
    </row>
    <row r="128" spans="1:10" ht="18.75" x14ac:dyDescent="0.3">
      <c r="A128" s="273"/>
      <c r="B128" s="273"/>
      <c r="C128" s="273"/>
      <c r="D128" s="273"/>
      <c r="E128" s="273"/>
      <c r="F128" s="275"/>
      <c r="G128" s="273"/>
      <c r="H128" s="273"/>
      <c r="I128" s="215"/>
    </row>
    <row r="129" spans="1:9" ht="18.75" x14ac:dyDescent="0.3">
      <c r="A129" s="273"/>
      <c r="B129" s="273"/>
      <c r="C129" s="273"/>
      <c r="D129" s="273"/>
      <c r="E129" s="273"/>
      <c r="F129" s="275"/>
      <c r="G129" s="273"/>
      <c r="H129" s="273"/>
      <c r="I129" s="215"/>
    </row>
    <row r="130" spans="1:9" ht="18.75" x14ac:dyDescent="0.3">
      <c r="A130" s="273"/>
      <c r="B130" s="273"/>
      <c r="C130" s="273"/>
      <c r="D130" s="273"/>
      <c r="E130" s="273"/>
      <c r="F130" s="275"/>
      <c r="G130" s="273"/>
      <c r="H130" s="273"/>
      <c r="I130" s="215"/>
    </row>
    <row r="131" spans="1:9" ht="18.75" x14ac:dyDescent="0.3">
      <c r="A131" s="273"/>
      <c r="B131" s="273"/>
      <c r="C131" s="273"/>
      <c r="D131" s="273"/>
      <c r="E131" s="273"/>
      <c r="F131" s="275"/>
      <c r="G131" s="273"/>
      <c r="H131" s="273"/>
      <c r="I131" s="215"/>
    </row>
    <row r="132" spans="1:9" ht="18.75" x14ac:dyDescent="0.3">
      <c r="A132" s="273"/>
      <c r="B132" s="273"/>
      <c r="C132" s="273"/>
      <c r="D132" s="273"/>
      <c r="E132" s="273"/>
      <c r="F132" s="275"/>
      <c r="G132" s="273"/>
      <c r="H132" s="273"/>
      <c r="I132" s="215"/>
    </row>
    <row r="133" spans="1:9" ht="18.75" x14ac:dyDescent="0.3">
      <c r="A133" s="273"/>
      <c r="B133" s="273"/>
      <c r="C133" s="273"/>
      <c r="D133" s="273"/>
      <c r="E133" s="273"/>
      <c r="F133" s="275"/>
      <c r="G133" s="273"/>
      <c r="H133" s="273"/>
      <c r="I133" s="215"/>
    </row>
    <row r="250" spans="1:1" x14ac:dyDescent="0.25">
      <c r="A250" s="214">
        <v>5</v>
      </c>
    </row>
  </sheetData>
  <sheetProtection password="F258" sheet="1" objects="1" scenarios="1" formatCells="0" formatColumn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3" workbookViewId="0">
      <selection activeCell="A15" sqref="A15:G62"/>
    </sheetView>
  </sheetViews>
  <sheetFormatPr defaultRowHeight="13.5" x14ac:dyDescent="0.25"/>
  <cols>
    <col min="1" max="1" width="27.5703125" style="381" customWidth="1"/>
    <col min="2" max="2" width="20.42578125" style="381" customWidth="1"/>
    <col min="3" max="3" width="31.85546875" style="381" customWidth="1"/>
    <col min="4" max="4" width="25.85546875" style="381" customWidth="1"/>
    <col min="5" max="5" width="25.7109375" style="381" customWidth="1"/>
    <col min="6" max="6" width="23.140625" style="381" customWidth="1"/>
    <col min="7" max="7" width="28.42578125" style="381" customWidth="1"/>
    <col min="8" max="8" width="21.5703125" style="381" customWidth="1"/>
    <col min="9" max="9" width="9.140625" style="381" customWidth="1"/>
    <col min="10" max="16384" width="9.140625" style="418"/>
  </cols>
  <sheetData>
    <row r="14" spans="1:6" ht="15" customHeight="1" x14ac:dyDescent="0.3">
      <c r="A14" s="380"/>
      <c r="C14" s="382"/>
      <c r="F14" s="382"/>
    </row>
    <row r="15" spans="1:6" ht="18.75" customHeight="1" x14ac:dyDescent="0.3">
      <c r="A15" s="546" t="s">
        <v>0</v>
      </c>
      <c r="B15" s="546"/>
      <c r="C15" s="546"/>
      <c r="D15" s="546"/>
      <c r="E15" s="546"/>
    </row>
    <row r="16" spans="1:6" ht="16.5" customHeight="1" x14ac:dyDescent="0.3">
      <c r="A16" s="383" t="s">
        <v>1</v>
      </c>
      <c r="B16" s="384" t="s">
        <v>2</v>
      </c>
    </row>
    <row r="17" spans="1:5" ht="16.5" customHeight="1" x14ac:dyDescent="0.3">
      <c r="A17" s="385" t="s">
        <v>3</v>
      </c>
      <c r="B17" s="385" t="s">
        <v>125</v>
      </c>
      <c r="D17" s="386"/>
      <c r="E17" s="387"/>
    </row>
    <row r="18" spans="1:5" ht="16.5" customHeight="1" x14ac:dyDescent="0.3">
      <c r="A18" s="388" t="s">
        <v>4</v>
      </c>
      <c r="B18" s="381" t="s">
        <v>133</v>
      </c>
      <c r="C18" s="387"/>
      <c r="D18" s="387"/>
      <c r="E18" s="387"/>
    </row>
    <row r="19" spans="1:5" ht="16.5" customHeight="1" x14ac:dyDescent="0.3">
      <c r="A19" s="388" t="s">
        <v>6</v>
      </c>
      <c r="B19" s="389">
        <v>99.5</v>
      </c>
      <c r="C19" s="387"/>
      <c r="D19" s="387"/>
      <c r="E19" s="387"/>
    </row>
    <row r="20" spans="1:5" ht="16.5" customHeight="1" x14ac:dyDescent="0.3">
      <c r="A20" s="385" t="s">
        <v>8</v>
      </c>
      <c r="B20" s="389">
        <v>31.81</v>
      </c>
      <c r="C20" s="387"/>
      <c r="D20" s="387"/>
      <c r="E20" s="387"/>
    </row>
    <row r="21" spans="1:5" ht="16.5" customHeight="1" x14ac:dyDescent="0.3">
      <c r="A21" s="385" t="s">
        <v>10</v>
      </c>
      <c r="B21" s="390">
        <f>B20/50*10/100</f>
        <v>6.3619999999999996E-2</v>
      </c>
      <c r="C21" s="387"/>
      <c r="D21" s="387"/>
      <c r="E21" s="387"/>
    </row>
    <row r="22" spans="1:5" ht="15.75" customHeight="1" x14ac:dyDescent="0.25">
      <c r="A22" s="387"/>
      <c r="B22" s="391">
        <v>42615.607743055552</v>
      </c>
      <c r="C22" s="387"/>
      <c r="D22" s="387"/>
      <c r="E22" s="387"/>
    </row>
    <row r="23" spans="1:5" ht="16.5" customHeight="1" x14ac:dyDescent="0.3">
      <c r="A23" s="392" t="s">
        <v>13</v>
      </c>
      <c r="B23" s="393" t="s">
        <v>14</v>
      </c>
      <c r="C23" s="392" t="s">
        <v>15</v>
      </c>
      <c r="D23" s="392" t="s">
        <v>16</v>
      </c>
      <c r="E23" s="392" t="s">
        <v>17</v>
      </c>
    </row>
    <row r="24" spans="1:5" ht="16.5" customHeight="1" x14ac:dyDescent="0.3">
      <c r="A24" s="394">
        <v>1</v>
      </c>
      <c r="B24" s="395">
        <v>26567434</v>
      </c>
      <c r="C24" s="395">
        <v>6795.14</v>
      </c>
      <c r="D24" s="396">
        <v>1.18</v>
      </c>
      <c r="E24" s="397">
        <v>4.0999999999999996</v>
      </c>
    </row>
    <row r="25" spans="1:5" ht="16.5" customHeight="1" x14ac:dyDescent="0.3">
      <c r="A25" s="394">
        <v>2</v>
      </c>
      <c r="B25" s="395">
        <v>26352407</v>
      </c>
      <c r="C25" s="395">
        <v>6769.25</v>
      </c>
      <c r="D25" s="396">
        <v>1.19</v>
      </c>
      <c r="E25" s="396">
        <v>4.0999999999999996</v>
      </c>
    </row>
    <row r="26" spans="1:5" ht="16.5" customHeight="1" x14ac:dyDescent="0.3">
      <c r="A26" s="394">
        <v>3</v>
      </c>
      <c r="B26" s="395">
        <v>26679586</v>
      </c>
      <c r="C26" s="395">
        <v>6768.06</v>
      </c>
      <c r="D26" s="396">
        <v>1.2</v>
      </c>
      <c r="E26" s="396">
        <v>4.0999999999999996</v>
      </c>
    </row>
    <row r="27" spans="1:5" ht="16.5" customHeight="1" x14ac:dyDescent="0.3">
      <c r="A27" s="394">
        <v>4</v>
      </c>
      <c r="B27" s="395">
        <v>26696469</v>
      </c>
      <c r="C27" s="395">
        <v>6803.14</v>
      </c>
      <c r="D27" s="396">
        <v>1.18</v>
      </c>
      <c r="E27" s="396">
        <v>4.0999999999999996</v>
      </c>
    </row>
    <row r="28" spans="1:5" ht="16.5" customHeight="1" x14ac:dyDescent="0.3">
      <c r="A28" s="394">
        <v>5</v>
      </c>
      <c r="B28" s="395">
        <v>26612918</v>
      </c>
      <c r="C28" s="395">
        <v>6826.88</v>
      </c>
      <c r="D28" s="396">
        <v>1.1599999999999999</v>
      </c>
      <c r="E28" s="396">
        <v>4.0999999999999996</v>
      </c>
    </row>
    <row r="29" spans="1:5" ht="16.5" customHeight="1" x14ac:dyDescent="0.3">
      <c r="A29" s="394">
        <v>6</v>
      </c>
      <c r="B29" s="398">
        <v>26648086</v>
      </c>
      <c r="C29" s="398">
        <v>6802.21</v>
      </c>
      <c r="D29" s="399">
        <v>1.1599999999999999</v>
      </c>
      <c r="E29" s="399">
        <v>4.0999999999999996</v>
      </c>
    </row>
    <row r="30" spans="1:5" ht="16.5" customHeight="1" x14ac:dyDescent="0.3">
      <c r="A30" s="400" t="s">
        <v>18</v>
      </c>
      <c r="B30" s="401">
        <f>AVERAGE(B24:B29)</f>
        <v>26592816.666666668</v>
      </c>
      <c r="C30" s="402">
        <f>AVERAGE(C24:C29)</f>
        <v>6794.1133333333337</v>
      </c>
      <c r="D30" s="403">
        <f>AVERAGE(D24:D29)</f>
        <v>1.1783333333333335</v>
      </c>
      <c r="E30" s="403">
        <f>AVERAGE(E24:E29)</f>
        <v>4.1000000000000005</v>
      </c>
    </row>
    <row r="31" spans="1:5" ht="16.5" customHeight="1" x14ac:dyDescent="0.3">
      <c r="A31" s="404" t="s">
        <v>19</v>
      </c>
      <c r="B31" s="405">
        <f>(STDEV(B24:B29)/B30)</f>
        <v>4.7617168980949214E-3</v>
      </c>
      <c r="C31" s="406"/>
      <c r="D31" s="406"/>
      <c r="E31" s="407"/>
    </row>
    <row r="32" spans="1:5" s="381" customFormat="1" ht="16.5" customHeight="1" x14ac:dyDescent="0.3">
      <c r="A32" s="408" t="s">
        <v>20</v>
      </c>
      <c r="B32" s="409">
        <f>COUNT(B24:B29)</f>
        <v>6</v>
      </c>
      <c r="C32" s="410"/>
      <c r="D32" s="411"/>
      <c r="E32" s="412"/>
    </row>
    <row r="33" spans="1:5" s="381" customFormat="1" ht="15.75" customHeight="1" x14ac:dyDescent="0.25">
      <c r="A33" s="387"/>
      <c r="B33" s="387"/>
      <c r="C33" s="387"/>
      <c r="D33" s="387"/>
      <c r="E33" s="387"/>
    </row>
    <row r="34" spans="1:5" s="381" customFormat="1" ht="16.5" customHeight="1" x14ac:dyDescent="0.3">
      <c r="A34" s="388" t="s">
        <v>21</v>
      </c>
      <c r="B34" s="413" t="s">
        <v>22</v>
      </c>
      <c r="C34" s="414"/>
      <c r="D34" s="414"/>
      <c r="E34" s="414"/>
    </row>
    <row r="35" spans="1:5" ht="16.5" customHeight="1" x14ac:dyDescent="0.3">
      <c r="A35" s="388"/>
      <c r="B35" s="413" t="s">
        <v>23</v>
      </c>
      <c r="C35" s="414"/>
      <c r="D35" s="414"/>
      <c r="E35" s="414"/>
    </row>
    <row r="36" spans="1:5" ht="16.5" customHeight="1" x14ac:dyDescent="0.3">
      <c r="A36" s="388"/>
      <c r="B36" s="413" t="s">
        <v>24</v>
      </c>
      <c r="C36" s="414"/>
      <c r="D36" s="414"/>
      <c r="E36" s="414"/>
    </row>
    <row r="37" spans="1:5" ht="15.75" customHeight="1" x14ac:dyDescent="0.25">
      <c r="A37" s="387"/>
      <c r="B37" s="387"/>
      <c r="C37" s="387"/>
      <c r="D37" s="387"/>
      <c r="E37" s="387"/>
    </row>
    <row r="38" spans="1:5" ht="16.5" customHeight="1" x14ac:dyDescent="0.3">
      <c r="A38" s="383" t="s">
        <v>1</v>
      </c>
      <c r="B38" s="384" t="s">
        <v>25</v>
      </c>
    </row>
    <row r="39" spans="1:5" ht="16.5" customHeight="1" x14ac:dyDescent="0.3">
      <c r="A39" s="388" t="s">
        <v>4</v>
      </c>
      <c r="B39" s="385" t="s">
        <v>133</v>
      </c>
      <c r="C39" s="387"/>
      <c r="D39" s="387"/>
      <c r="E39" s="387"/>
    </row>
    <row r="40" spans="1:5" ht="16.5" customHeight="1" x14ac:dyDescent="0.3">
      <c r="A40" s="388" t="s">
        <v>6</v>
      </c>
      <c r="B40" s="389">
        <v>99.5</v>
      </c>
      <c r="C40" s="387"/>
      <c r="D40" s="387"/>
      <c r="E40" s="387"/>
    </row>
    <row r="41" spans="1:5" ht="16.5" customHeight="1" x14ac:dyDescent="0.3">
      <c r="A41" s="385" t="s">
        <v>8</v>
      </c>
      <c r="B41" s="389">
        <v>31.81</v>
      </c>
      <c r="C41" s="387"/>
      <c r="D41" s="387"/>
      <c r="E41" s="387"/>
    </row>
    <row r="42" spans="1:5" ht="16.5" customHeight="1" x14ac:dyDescent="0.3">
      <c r="A42" s="385" t="s">
        <v>10</v>
      </c>
      <c r="B42" s="390">
        <f>B41/50</f>
        <v>0.63619999999999999</v>
      </c>
      <c r="C42" s="387"/>
      <c r="D42" s="387"/>
      <c r="E42" s="387"/>
    </row>
    <row r="43" spans="1:5" ht="15.75" customHeight="1" x14ac:dyDescent="0.25">
      <c r="A43" s="387"/>
      <c r="B43" s="387"/>
      <c r="C43" s="387"/>
      <c r="D43" s="387"/>
      <c r="E43" s="387"/>
    </row>
    <row r="44" spans="1:5" ht="16.5" customHeight="1" x14ac:dyDescent="0.3">
      <c r="A44" s="392" t="s">
        <v>13</v>
      </c>
      <c r="B44" s="393" t="s">
        <v>14</v>
      </c>
      <c r="C44" s="392" t="s">
        <v>15</v>
      </c>
      <c r="D44" s="392" t="s">
        <v>16</v>
      </c>
      <c r="E44" s="392" t="s">
        <v>17</v>
      </c>
    </row>
    <row r="45" spans="1:5" ht="16.5" customHeight="1" x14ac:dyDescent="0.3">
      <c r="A45" s="394">
        <v>1</v>
      </c>
      <c r="B45" s="395">
        <v>26567434</v>
      </c>
      <c r="C45" s="395">
        <v>6795.14</v>
      </c>
      <c r="D45" s="396">
        <v>1.18</v>
      </c>
      <c r="E45" s="397">
        <v>4.0999999999999996</v>
      </c>
    </row>
    <row r="46" spans="1:5" ht="16.5" customHeight="1" x14ac:dyDescent="0.3">
      <c r="A46" s="394">
        <v>2</v>
      </c>
      <c r="B46" s="395">
        <v>26352407</v>
      </c>
      <c r="C46" s="395">
        <v>6769.25</v>
      </c>
      <c r="D46" s="396">
        <v>1.19</v>
      </c>
      <c r="E46" s="396">
        <v>4.0999999999999996</v>
      </c>
    </row>
    <row r="47" spans="1:5" ht="16.5" customHeight="1" x14ac:dyDescent="0.3">
      <c r="A47" s="394">
        <v>3</v>
      </c>
      <c r="B47" s="395">
        <v>26679586</v>
      </c>
      <c r="C47" s="395">
        <v>6768.06</v>
      </c>
      <c r="D47" s="396">
        <v>1.2</v>
      </c>
      <c r="E47" s="396">
        <v>4.0999999999999996</v>
      </c>
    </row>
    <row r="48" spans="1:5" ht="16.5" customHeight="1" x14ac:dyDescent="0.3">
      <c r="A48" s="394">
        <v>4</v>
      </c>
      <c r="B48" s="395">
        <v>26696469</v>
      </c>
      <c r="C48" s="395">
        <v>6803.14</v>
      </c>
      <c r="D48" s="396">
        <v>1.18</v>
      </c>
      <c r="E48" s="396">
        <v>4.0999999999999996</v>
      </c>
    </row>
    <row r="49" spans="1:7" ht="16.5" customHeight="1" x14ac:dyDescent="0.3">
      <c r="A49" s="394">
        <v>5</v>
      </c>
      <c r="B49" s="395">
        <v>26612918</v>
      </c>
      <c r="C49" s="395">
        <v>6826.88</v>
      </c>
      <c r="D49" s="396">
        <v>1.1599999999999999</v>
      </c>
      <c r="E49" s="396">
        <v>4.0999999999999996</v>
      </c>
    </row>
    <row r="50" spans="1:7" ht="16.5" customHeight="1" x14ac:dyDescent="0.3">
      <c r="A50" s="394">
        <v>6</v>
      </c>
      <c r="B50" s="398">
        <v>26648086</v>
      </c>
      <c r="C50" s="398">
        <v>6802.21</v>
      </c>
      <c r="D50" s="399">
        <v>1.1599999999999999</v>
      </c>
      <c r="E50" s="399">
        <v>4.0999999999999996</v>
      </c>
    </row>
    <row r="51" spans="1:7" ht="16.5" customHeight="1" x14ac:dyDescent="0.3">
      <c r="A51" s="400" t="s">
        <v>18</v>
      </c>
      <c r="B51" s="401">
        <f>AVERAGE(B45:B50)</f>
        <v>26592816.666666668</v>
      </c>
      <c r="C51" s="402">
        <f>AVERAGE(C45:C50)</f>
        <v>6794.1133333333337</v>
      </c>
      <c r="D51" s="403">
        <f>AVERAGE(D45:D50)</f>
        <v>1.1783333333333335</v>
      </c>
      <c r="E51" s="403">
        <f>AVERAGE(E45:E50)</f>
        <v>4.1000000000000005</v>
      </c>
    </row>
    <row r="52" spans="1:7" ht="16.5" customHeight="1" x14ac:dyDescent="0.3">
      <c r="A52" s="404" t="s">
        <v>19</v>
      </c>
      <c r="B52" s="405">
        <f>(STDEV(B45:B50)/B51)</f>
        <v>4.7617168980949214E-3</v>
      </c>
      <c r="C52" s="406"/>
      <c r="D52" s="406"/>
      <c r="E52" s="407"/>
    </row>
    <row r="53" spans="1:7" s="381" customFormat="1" ht="16.5" customHeight="1" x14ac:dyDescent="0.3">
      <c r="A53" s="408" t="s">
        <v>20</v>
      </c>
      <c r="B53" s="409">
        <f>COUNT(B45:B50)</f>
        <v>6</v>
      </c>
      <c r="C53" s="410"/>
      <c r="D53" s="411"/>
      <c r="E53" s="412"/>
    </row>
    <row r="54" spans="1:7" s="381" customFormat="1" ht="15.75" customHeight="1" x14ac:dyDescent="0.25">
      <c r="A54" s="387"/>
      <c r="B54" s="387"/>
      <c r="C54" s="387"/>
      <c r="D54" s="387"/>
      <c r="E54" s="387"/>
    </row>
    <row r="55" spans="1:7" s="381" customFormat="1" ht="16.5" customHeight="1" x14ac:dyDescent="0.3">
      <c r="A55" s="388" t="s">
        <v>21</v>
      </c>
      <c r="B55" s="413" t="s">
        <v>22</v>
      </c>
      <c r="C55" s="414"/>
      <c r="D55" s="414"/>
      <c r="E55" s="414"/>
    </row>
    <row r="56" spans="1:7" ht="16.5" customHeight="1" x14ac:dyDescent="0.3">
      <c r="A56" s="388"/>
      <c r="B56" s="413" t="s">
        <v>23</v>
      </c>
      <c r="C56" s="414"/>
      <c r="D56" s="414"/>
      <c r="E56" s="414"/>
    </row>
    <row r="57" spans="1:7" ht="16.5" customHeight="1" x14ac:dyDescent="0.3">
      <c r="A57" s="388"/>
      <c r="B57" s="413" t="s">
        <v>24</v>
      </c>
      <c r="C57" s="414"/>
      <c r="D57" s="414"/>
      <c r="E57" s="414"/>
    </row>
    <row r="58" spans="1:7" ht="14.25" customHeight="1" thickBot="1" x14ac:dyDescent="0.3">
      <c r="A58" s="415"/>
      <c r="B58" s="416"/>
      <c r="D58" s="417"/>
      <c r="F58" s="418"/>
      <c r="G58" s="418"/>
    </row>
    <row r="59" spans="1:7" ht="15" customHeight="1" x14ac:dyDescent="0.3">
      <c r="B59" s="547" t="s">
        <v>26</v>
      </c>
      <c r="C59" s="547"/>
      <c r="E59" s="419" t="s">
        <v>27</v>
      </c>
      <c r="F59" s="420"/>
      <c r="G59" s="419" t="s">
        <v>28</v>
      </c>
    </row>
    <row r="60" spans="1:7" ht="15" customHeight="1" x14ac:dyDescent="0.3">
      <c r="A60" s="421" t="s">
        <v>29</v>
      </c>
      <c r="B60" s="422"/>
      <c r="C60" s="422" t="s">
        <v>134</v>
      </c>
      <c r="E60" s="423">
        <v>42409</v>
      </c>
      <c r="G60" s="422"/>
    </row>
    <row r="61" spans="1:7" ht="15" customHeight="1" x14ac:dyDescent="0.3">
      <c r="A61" s="421" t="s">
        <v>30</v>
      </c>
      <c r="B61" s="424"/>
      <c r="C61" s="424"/>
      <c r="E61" s="424"/>
      <c r="G61" s="42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3" workbookViewId="0">
      <selection activeCell="A15" sqref="A15:G61"/>
    </sheetView>
  </sheetViews>
  <sheetFormatPr defaultRowHeight="13.5" x14ac:dyDescent="0.25"/>
  <cols>
    <col min="1" max="1" width="27.5703125" style="48" customWidth="1"/>
    <col min="2" max="2" width="20.42578125" style="48" customWidth="1"/>
    <col min="3" max="3" width="31.85546875" style="48" customWidth="1"/>
    <col min="4" max="4" width="25.85546875" style="48" customWidth="1"/>
    <col min="5" max="5" width="25.7109375" style="48" customWidth="1"/>
    <col min="6" max="6" width="23.140625" style="48" customWidth="1"/>
    <col min="7" max="7" width="28.42578125" style="48" customWidth="1"/>
    <col min="8" max="8" width="21.5703125" style="48" customWidth="1"/>
    <col min="9" max="9" width="9.140625" style="48" customWidth="1"/>
    <col min="10" max="16384" width="9.140625" style="50"/>
  </cols>
  <sheetData>
    <row r="14" spans="1:6" ht="15" customHeight="1" x14ac:dyDescent="0.3">
      <c r="A14" s="426"/>
      <c r="C14" s="427"/>
      <c r="F14" s="427"/>
    </row>
    <row r="15" spans="1:6" ht="18.75" customHeight="1" x14ac:dyDescent="0.3">
      <c r="A15" s="548" t="s">
        <v>0</v>
      </c>
      <c r="B15" s="548"/>
      <c r="C15" s="548"/>
      <c r="D15" s="548"/>
      <c r="E15" s="548"/>
    </row>
    <row r="16" spans="1:6" ht="16.5" customHeight="1" x14ac:dyDescent="0.3">
      <c r="A16" s="428" t="s">
        <v>1</v>
      </c>
      <c r="B16" s="429" t="s">
        <v>2</v>
      </c>
    </row>
    <row r="17" spans="1:5" ht="16.5" customHeight="1" x14ac:dyDescent="0.3">
      <c r="A17" s="430" t="s">
        <v>3</v>
      </c>
      <c r="B17" s="430" t="s">
        <v>125</v>
      </c>
      <c r="D17" s="431"/>
      <c r="E17" s="432"/>
    </row>
    <row r="18" spans="1:5" ht="16.5" customHeight="1" x14ac:dyDescent="0.3">
      <c r="A18" s="433" t="s">
        <v>4</v>
      </c>
      <c r="B18" s="48" t="s">
        <v>131</v>
      </c>
      <c r="C18" s="432"/>
      <c r="D18" s="432"/>
      <c r="E18" s="432"/>
    </row>
    <row r="19" spans="1:5" ht="16.5" customHeight="1" x14ac:dyDescent="0.3">
      <c r="A19" s="433" t="s">
        <v>6</v>
      </c>
      <c r="B19" s="434">
        <v>100</v>
      </c>
      <c r="C19" s="432"/>
      <c r="D19" s="432"/>
      <c r="E19" s="432"/>
    </row>
    <row r="20" spans="1:5" ht="16.5" customHeight="1" x14ac:dyDescent="0.3">
      <c r="A20" s="430" t="s">
        <v>8</v>
      </c>
      <c r="B20" s="434">
        <v>15.52</v>
      </c>
      <c r="C20" s="432"/>
      <c r="D20" s="432"/>
      <c r="E20" s="432"/>
    </row>
    <row r="21" spans="1:5" ht="16.5" customHeight="1" x14ac:dyDescent="0.3">
      <c r="A21" s="430" t="s">
        <v>10</v>
      </c>
      <c r="B21" s="435">
        <f>B20/50*10/100</f>
        <v>3.1040000000000002E-2</v>
      </c>
      <c r="C21" s="432"/>
      <c r="D21" s="432"/>
      <c r="E21" s="432"/>
    </row>
    <row r="22" spans="1:5" ht="15.75" customHeight="1" x14ac:dyDescent="0.25">
      <c r="A22" s="432"/>
      <c r="B22" s="436">
        <v>42615.607743055552</v>
      </c>
      <c r="C22" s="432"/>
      <c r="D22" s="432"/>
      <c r="E22" s="432"/>
    </row>
    <row r="23" spans="1:5" ht="16.5" customHeight="1" x14ac:dyDescent="0.3">
      <c r="A23" s="64" t="s">
        <v>13</v>
      </c>
      <c r="B23" s="437" t="s">
        <v>14</v>
      </c>
      <c r="C23" s="64" t="s">
        <v>15</v>
      </c>
      <c r="D23" s="64" t="s">
        <v>16</v>
      </c>
      <c r="E23" s="64" t="s">
        <v>17</v>
      </c>
    </row>
    <row r="24" spans="1:5" ht="16.5" customHeight="1" x14ac:dyDescent="0.3">
      <c r="A24" s="438">
        <v>1</v>
      </c>
      <c r="B24" s="439">
        <v>9616779</v>
      </c>
      <c r="C24" s="439">
        <v>7746.55</v>
      </c>
      <c r="D24" s="440">
        <v>1.21</v>
      </c>
      <c r="E24" s="441">
        <v>2.8</v>
      </c>
    </row>
    <row r="25" spans="1:5" ht="16.5" customHeight="1" x14ac:dyDescent="0.3">
      <c r="A25" s="438">
        <v>2</v>
      </c>
      <c r="B25" s="439">
        <v>9542484</v>
      </c>
      <c r="C25" s="439">
        <v>7764.29</v>
      </c>
      <c r="D25" s="440">
        <v>1.23</v>
      </c>
      <c r="E25" s="440">
        <v>2.8</v>
      </c>
    </row>
    <row r="26" spans="1:5" ht="16.5" customHeight="1" x14ac:dyDescent="0.3">
      <c r="A26" s="438">
        <v>3</v>
      </c>
      <c r="B26" s="439">
        <v>9655365</v>
      </c>
      <c r="C26" s="439">
        <v>7768.61</v>
      </c>
      <c r="D26" s="440">
        <v>1.23</v>
      </c>
      <c r="E26" s="440">
        <v>2.8</v>
      </c>
    </row>
    <row r="27" spans="1:5" ht="16.5" customHeight="1" x14ac:dyDescent="0.3">
      <c r="A27" s="438">
        <v>4</v>
      </c>
      <c r="B27" s="439">
        <v>9660353</v>
      </c>
      <c r="C27" s="439">
        <v>7754.17</v>
      </c>
      <c r="D27" s="440">
        <v>1.19</v>
      </c>
      <c r="E27" s="440">
        <v>2.8</v>
      </c>
    </row>
    <row r="28" spans="1:5" ht="16.5" customHeight="1" x14ac:dyDescent="0.3">
      <c r="A28" s="438">
        <v>5</v>
      </c>
      <c r="B28" s="439">
        <v>9649688</v>
      </c>
      <c r="C28" s="439">
        <v>7778.1</v>
      </c>
      <c r="D28" s="440">
        <v>1.25</v>
      </c>
      <c r="E28" s="440">
        <v>2.8</v>
      </c>
    </row>
    <row r="29" spans="1:5" ht="16.5" customHeight="1" x14ac:dyDescent="0.3">
      <c r="A29" s="438">
        <v>6</v>
      </c>
      <c r="B29" s="442">
        <v>9654596</v>
      </c>
      <c r="C29" s="442">
        <v>7761.68</v>
      </c>
      <c r="D29" s="443">
        <v>1.24</v>
      </c>
      <c r="E29" s="443">
        <v>2.8</v>
      </c>
    </row>
    <row r="30" spans="1:5" ht="16.5" customHeight="1" x14ac:dyDescent="0.3">
      <c r="A30" s="444" t="s">
        <v>18</v>
      </c>
      <c r="B30" s="445">
        <f>AVERAGE(B24:B29)</f>
        <v>9629877.5</v>
      </c>
      <c r="C30" s="446">
        <f>AVERAGE(C24:C29)</f>
        <v>7762.2333333333336</v>
      </c>
      <c r="D30" s="447">
        <f>AVERAGE(D24:D29)</f>
        <v>1.2249999999999999</v>
      </c>
      <c r="E30" s="447">
        <f>AVERAGE(E24:E29)</f>
        <v>2.8000000000000003</v>
      </c>
    </row>
    <row r="31" spans="1:5" ht="16.5" customHeight="1" x14ac:dyDescent="0.3">
      <c r="A31" s="448" t="s">
        <v>19</v>
      </c>
      <c r="B31" s="449">
        <f>(STDEV(B24:B29)/B30)</f>
        <v>4.7339470699172704E-3</v>
      </c>
      <c r="C31" s="450"/>
      <c r="D31" s="450"/>
      <c r="E31" s="451"/>
    </row>
    <row r="32" spans="1:5" s="48" customFormat="1" ht="16.5" customHeight="1" x14ac:dyDescent="0.3">
      <c r="A32" s="452" t="s">
        <v>20</v>
      </c>
      <c r="B32" s="453">
        <f>COUNT(B24:B29)</f>
        <v>6</v>
      </c>
      <c r="C32" s="454"/>
      <c r="D32" s="455"/>
      <c r="E32" s="456"/>
    </row>
    <row r="33" spans="1:5" s="48" customFormat="1" ht="15.75" customHeight="1" x14ac:dyDescent="0.25">
      <c r="A33" s="432"/>
      <c r="B33" s="432"/>
      <c r="C33" s="432"/>
      <c r="D33" s="432"/>
      <c r="E33" s="432"/>
    </row>
    <row r="34" spans="1:5" s="48" customFormat="1" ht="16.5" customHeight="1" x14ac:dyDescent="0.3">
      <c r="A34" s="433" t="s">
        <v>21</v>
      </c>
      <c r="B34" s="457" t="s">
        <v>22</v>
      </c>
      <c r="C34" s="458"/>
      <c r="D34" s="458"/>
      <c r="E34" s="458"/>
    </row>
    <row r="35" spans="1:5" ht="16.5" customHeight="1" x14ac:dyDescent="0.3">
      <c r="A35" s="433"/>
      <c r="B35" s="457" t="s">
        <v>23</v>
      </c>
      <c r="C35" s="458"/>
      <c r="D35" s="458"/>
      <c r="E35" s="458"/>
    </row>
    <row r="36" spans="1:5" ht="16.5" customHeight="1" x14ac:dyDescent="0.3">
      <c r="A36" s="433"/>
      <c r="B36" s="457" t="s">
        <v>24</v>
      </c>
      <c r="C36" s="458"/>
      <c r="D36" s="458"/>
      <c r="E36" s="458"/>
    </row>
    <row r="37" spans="1:5" ht="15.75" customHeight="1" x14ac:dyDescent="0.25">
      <c r="A37" s="432"/>
      <c r="B37" s="432"/>
      <c r="C37" s="432"/>
      <c r="D37" s="432"/>
      <c r="E37" s="432"/>
    </row>
    <row r="38" spans="1:5" ht="16.5" customHeight="1" x14ac:dyDescent="0.3">
      <c r="A38" s="428" t="s">
        <v>1</v>
      </c>
      <c r="B38" s="429" t="s">
        <v>25</v>
      </c>
    </row>
    <row r="39" spans="1:5" ht="16.5" customHeight="1" x14ac:dyDescent="0.3">
      <c r="A39" s="433" t="s">
        <v>4</v>
      </c>
      <c r="B39" s="430" t="s">
        <v>131</v>
      </c>
      <c r="C39" s="432"/>
      <c r="D39" s="432"/>
      <c r="E39" s="432"/>
    </row>
    <row r="40" spans="1:5" ht="16.5" customHeight="1" x14ac:dyDescent="0.3">
      <c r="A40" s="433" t="s">
        <v>6</v>
      </c>
      <c r="B40" s="434">
        <v>100</v>
      </c>
      <c r="C40" s="432"/>
      <c r="D40" s="432"/>
      <c r="E40" s="432"/>
    </row>
    <row r="41" spans="1:5" ht="16.5" customHeight="1" x14ac:dyDescent="0.3">
      <c r="A41" s="430" t="s">
        <v>8</v>
      </c>
      <c r="B41" s="434">
        <v>15.52</v>
      </c>
      <c r="C41" s="432"/>
      <c r="D41" s="432"/>
      <c r="E41" s="432"/>
    </row>
    <row r="42" spans="1:5" ht="16.5" customHeight="1" x14ac:dyDescent="0.3">
      <c r="A42" s="430" t="s">
        <v>10</v>
      </c>
      <c r="B42" s="435">
        <f>B41/50</f>
        <v>0.31040000000000001</v>
      </c>
      <c r="C42" s="432"/>
      <c r="D42" s="432"/>
      <c r="E42" s="432"/>
    </row>
    <row r="43" spans="1:5" ht="15.75" customHeight="1" x14ac:dyDescent="0.25">
      <c r="A43" s="432"/>
      <c r="B43" s="432"/>
      <c r="C43" s="432"/>
      <c r="D43" s="432"/>
      <c r="E43" s="432"/>
    </row>
    <row r="44" spans="1:5" ht="16.5" customHeight="1" x14ac:dyDescent="0.3">
      <c r="A44" s="64" t="s">
        <v>13</v>
      </c>
      <c r="B44" s="437" t="s">
        <v>14</v>
      </c>
      <c r="C44" s="64" t="s">
        <v>15</v>
      </c>
      <c r="D44" s="64" t="s">
        <v>16</v>
      </c>
      <c r="E44" s="64" t="s">
        <v>17</v>
      </c>
    </row>
    <row r="45" spans="1:5" ht="16.5" customHeight="1" x14ac:dyDescent="0.3">
      <c r="A45" s="438">
        <v>1</v>
      </c>
      <c r="B45" s="439">
        <v>9616779</v>
      </c>
      <c r="C45" s="439">
        <v>7746.55</v>
      </c>
      <c r="D45" s="440">
        <v>1.21</v>
      </c>
      <c r="E45" s="441">
        <v>2.8</v>
      </c>
    </row>
    <row r="46" spans="1:5" ht="16.5" customHeight="1" x14ac:dyDescent="0.3">
      <c r="A46" s="438">
        <v>2</v>
      </c>
      <c r="B46" s="439">
        <v>9542484</v>
      </c>
      <c r="C46" s="439">
        <v>7764.29</v>
      </c>
      <c r="D46" s="440">
        <v>1.23</v>
      </c>
      <c r="E46" s="440">
        <v>2.8</v>
      </c>
    </row>
    <row r="47" spans="1:5" ht="16.5" customHeight="1" x14ac:dyDescent="0.3">
      <c r="A47" s="438">
        <v>3</v>
      </c>
      <c r="B47" s="439">
        <v>9655365</v>
      </c>
      <c r="C47" s="439">
        <v>7768.61</v>
      </c>
      <c r="D47" s="440">
        <v>1.23</v>
      </c>
      <c r="E47" s="440">
        <v>2.8</v>
      </c>
    </row>
    <row r="48" spans="1:5" ht="16.5" customHeight="1" x14ac:dyDescent="0.3">
      <c r="A48" s="438">
        <v>4</v>
      </c>
      <c r="B48" s="439">
        <v>9660353</v>
      </c>
      <c r="C48" s="439">
        <v>7754.17</v>
      </c>
      <c r="D48" s="440">
        <v>1.19</v>
      </c>
      <c r="E48" s="440">
        <v>2.8</v>
      </c>
    </row>
    <row r="49" spans="1:7" ht="16.5" customHeight="1" x14ac:dyDescent="0.3">
      <c r="A49" s="438">
        <v>5</v>
      </c>
      <c r="B49" s="439">
        <v>9649688</v>
      </c>
      <c r="C49" s="439">
        <v>7778.1</v>
      </c>
      <c r="D49" s="440">
        <v>1.25</v>
      </c>
      <c r="E49" s="440">
        <v>2.8</v>
      </c>
    </row>
    <row r="50" spans="1:7" ht="16.5" customHeight="1" x14ac:dyDescent="0.3">
      <c r="A50" s="438">
        <v>6</v>
      </c>
      <c r="B50" s="442">
        <v>9654596</v>
      </c>
      <c r="C50" s="442">
        <v>7761.68</v>
      </c>
      <c r="D50" s="443">
        <v>1.24</v>
      </c>
      <c r="E50" s="443">
        <v>2.8</v>
      </c>
    </row>
    <row r="51" spans="1:7" ht="16.5" customHeight="1" x14ac:dyDescent="0.3">
      <c r="A51" s="444" t="s">
        <v>18</v>
      </c>
      <c r="B51" s="445">
        <f>AVERAGE(B45:B50)</f>
        <v>9629877.5</v>
      </c>
      <c r="C51" s="446">
        <f>AVERAGE(C45:C50)</f>
        <v>7762.2333333333336</v>
      </c>
      <c r="D51" s="447">
        <f>AVERAGE(D45:D50)</f>
        <v>1.2249999999999999</v>
      </c>
      <c r="E51" s="447">
        <f>AVERAGE(E45:E50)</f>
        <v>2.8000000000000003</v>
      </c>
    </row>
    <row r="52" spans="1:7" ht="16.5" customHeight="1" x14ac:dyDescent="0.3">
      <c r="A52" s="448" t="s">
        <v>19</v>
      </c>
      <c r="B52" s="449">
        <f>(STDEV(B45:B50)/B51)</f>
        <v>4.7339470699172704E-3</v>
      </c>
      <c r="C52" s="450"/>
      <c r="D52" s="450"/>
      <c r="E52" s="451"/>
    </row>
    <row r="53" spans="1:7" s="48" customFormat="1" ht="16.5" customHeight="1" x14ac:dyDescent="0.3">
      <c r="A53" s="452" t="s">
        <v>20</v>
      </c>
      <c r="B53" s="453">
        <f>COUNT(B45:B50)</f>
        <v>6</v>
      </c>
      <c r="C53" s="454"/>
      <c r="D53" s="455"/>
      <c r="E53" s="456"/>
    </row>
    <row r="54" spans="1:7" s="48" customFormat="1" ht="15.75" customHeight="1" x14ac:dyDescent="0.25">
      <c r="A54" s="432"/>
      <c r="B54" s="432"/>
      <c r="C54" s="432"/>
      <c r="D54" s="432"/>
      <c r="E54" s="432"/>
    </row>
    <row r="55" spans="1:7" s="48" customFormat="1" ht="16.5" customHeight="1" x14ac:dyDescent="0.3">
      <c r="A55" s="433" t="s">
        <v>21</v>
      </c>
      <c r="B55" s="457" t="s">
        <v>22</v>
      </c>
      <c r="C55" s="458"/>
      <c r="D55" s="458"/>
      <c r="E55" s="458"/>
    </row>
    <row r="56" spans="1:7" ht="16.5" customHeight="1" x14ac:dyDescent="0.3">
      <c r="A56" s="433"/>
      <c r="B56" s="457" t="s">
        <v>23</v>
      </c>
      <c r="C56" s="458"/>
      <c r="D56" s="458"/>
      <c r="E56" s="458"/>
    </row>
    <row r="57" spans="1:7" ht="16.5" customHeight="1" x14ac:dyDescent="0.3">
      <c r="A57" s="433"/>
      <c r="B57" s="457" t="s">
        <v>24</v>
      </c>
      <c r="C57" s="458"/>
      <c r="D57" s="458"/>
      <c r="E57" s="458"/>
    </row>
    <row r="58" spans="1:7" ht="14.25" customHeight="1" thickBot="1" x14ac:dyDescent="0.3">
      <c r="A58" s="459"/>
      <c r="B58" s="102"/>
      <c r="D58" s="460"/>
      <c r="F58" s="50"/>
      <c r="G58" s="50"/>
    </row>
    <row r="59" spans="1:7" ht="15" customHeight="1" x14ac:dyDescent="0.3">
      <c r="B59" s="549" t="s">
        <v>26</v>
      </c>
      <c r="C59" s="549"/>
      <c r="E59" s="461" t="s">
        <v>27</v>
      </c>
      <c r="F59" s="462"/>
      <c r="G59" s="461" t="s">
        <v>28</v>
      </c>
    </row>
    <row r="60" spans="1:7" ht="15" customHeight="1" x14ac:dyDescent="0.3">
      <c r="A60" s="463" t="s">
        <v>29</v>
      </c>
      <c r="B60" s="464"/>
      <c r="C60" s="464" t="s">
        <v>134</v>
      </c>
      <c r="E60" s="465">
        <v>42409</v>
      </c>
      <c r="G60" s="464"/>
    </row>
    <row r="61" spans="1:7" ht="15" customHeight="1" x14ac:dyDescent="0.3">
      <c r="A61" s="463" t="s">
        <v>30</v>
      </c>
      <c r="B61" s="466"/>
      <c r="C61" s="466"/>
      <c r="E61" s="466"/>
      <c r="G61" s="46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0" workbookViewId="0">
      <selection activeCell="F35" sqref="F3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53" t="s">
        <v>31</v>
      </c>
      <c r="B11" s="554"/>
      <c r="C11" s="554"/>
      <c r="D11" s="554"/>
      <c r="E11" s="554"/>
      <c r="F11" s="555"/>
      <c r="G11" s="41"/>
    </row>
    <row r="12" spans="1:7" ht="16.5" customHeight="1" x14ac:dyDescent="0.3">
      <c r="A12" s="552" t="s">
        <v>32</v>
      </c>
      <c r="B12" s="552"/>
      <c r="C12" s="552"/>
      <c r="D12" s="552"/>
      <c r="E12" s="552"/>
      <c r="F12" s="552"/>
      <c r="G12" s="40"/>
    </row>
    <row r="14" spans="1:7" ht="16.5" customHeight="1" x14ac:dyDescent="0.3">
      <c r="A14" s="557" t="s">
        <v>33</v>
      </c>
      <c r="B14" s="557"/>
      <c r="C14" s="10" t="s">
        <v>5</v>
      </c>
    </row>
    <row r="15" spans="1:7" ht="16.5" customHeight="1" x14ac:dyDescent="0.3">
      <c r="A15" s="557" t="s">
        <v>34</v>
      </c>
      <c r="B15" s="557"/>
      <c r="C15" s="10" t="s">
        <v>7</v>
      </c>
    </row>
    <row r="16" spans="1:7" ht="16.5" customHeight="1" x14ac:dyDescent="0.3">
      <c r="A16" s="557" t="s">
        <v>35</v>
      </c>
      <c r="B16" s="557"/>
      <c r="C16" s="10" t="s">
        <v>9</v>
      </c>
    </row>
    <row r="17" spans="1:5" ht="16.5" customHeight="1" x14ac:dyDescent="0.3">
      <c r="A17" s="557" t="s">
        <v>36</v>
      </c>
      <c r="B17" s="557"/>
      <c r="C17" s="10" t="s">
        <v>11</v>
      </c>
    </row>
    <row r="18" spans="1:5" ht="16.5" customHeight="1" x14ac:dyDescent="0.3">
      <c r="A18" s="557" t="s">
        <v>37</v>
      </c>
      <c r="B18" s="557"/>
      <c r="C18" s="47" t="s">
        <v>12</v>
      </c>
    </row>
    <row r="19" spans="1:5" ht="16.5" customHeight="1" x14ac:dyDescent="0.3">
      <c r="A19" s="557" t="s">
        <v>38</v>
      </c>
      <c r="B19" s="557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52" t="s">
        <v>1</v>
      </c>
      <c r="B21" s="552"/>
      <c r="C21" s="9" t="s">
        <v>39</v>
      </c>
      <c r="D21" s="16"/>
    </row>
    <row r="22" spans="1:5" ht="15.75" customHeight="1" x14ac:dyDescent="0.3">
      <c r="A22" s="556"/>
      <c r="B22" s="556"/>
      <c r="C22" s="7"/>
      <c r="D22" s="556"/>
      <c r="E22" s="556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598.86</v>
      </c>
      <c r="D24" s="37">
        <f t="shared" ref="D24:D43" si="0">(C24-$C$46)/$C$46</f>
        <v>-1.0157758896406677E-2</v>
      </c>
      <c r="E24" s="3"/>
    </row>
    <row r="25" spans="1:5" ht="15.75" customHeight="1" x14ac:dyDescent="0.3">
      <c r="C25" s="45">
        <v>602.57000000000005</v>
      </c>
      <c r="D25" s="38">
        <f t="shared" si="0"/>
        <v>-4.0255832384993749E-3</v>
      </c>
      <c r="E25" s="3"/>
    </row>
    <row r="26" spans="1:5" ht="15.75" customHeight="1" x14ac:dyDescent="0.3">
      <c r="C26" s="45">
        <v>606.72</v>
      </c>
      <c r="D26" s="38">
        <f t="shared" si="0"/>
        <v>2.8338585351704135E-3</v>
      </c>
      <c r="E26" s="3"/>
    </row>
    <row r="27" spans="1:5" ht="15.75" customHeight="1" x14ac:dyDescent="0.3">
      <c r="C27" s="45">
        <v>600.74</v>
      </c>
      <c r="D27" s="38">
        <f t="shared" si="0"/>
        <v>-7.0503491290574627E-3</v>
      </c>
      <c r="E27" s="3"/>
    </row>
    <row r="28" spans="1:5" ht="15.75" customHeight="1" x14ac:dyDescent="0.3">
      <c r="C28" s="45">
        <v>606.12</v>
      </c>
      <c r="D28" s="38">
        <f t="shared" si="0"/>
        <v>1.8421320136759434E-3</v>
      </c>
      <c r="E28" s="3"/>
    </row>
    <row r="29" spans="1:5" ht="15.75" customHeight="1" x14ac:dyDescent="0.3">
      <c r="C29" s="45">
        <v>610.28</v>
      </c>
      <c r="D29" s="38">
        <f t="shared" si="0"/>
        <v>8.7181025627039582E-3</v>
      </c>
      <c r="E29" s="3"/>
    </row>
    <row r="30" spans="1:5" ht="15.75" customHeight="1" x14ac:dyDescent="0.3">
      <c r="C30" s="45">
        <v>601.79999999999995</v>
      </c>
      <c r="D30" s="38">
        <f t="shared" si="0"/>
        <v>-5.2982989410840552E-3</v>
      </c>
      <c r="E30" s="3"/>
    </row>
    <row r="31" spans="1:5" ht="15.75" customHeight="1" x14ac:dyDescent="0.3">
      <c r="C31" s="45">
        <v>608.74</v>
      </c>
      <c r="D31" s="38">
        <f t="shared" si="0"/>
        <v>6.172671157534974E-3</v>
      </c>
      <c r="E31" s="3"/>
    </row>
    <row r="32" spans="1:5" ht="15.75" customHeight="1" x14ac:dyDescent="0.3">
      <c r="C32" s="45">
        <v>607.62</v>
      </c>
      <c r="D32" s="38">
        <f t="shared" si="0"/>
        <v>4.3214483174120249E-3</v>
      </c>
      <c r="E32" s="3"/>
    </row>
    <row r="33" spans="1:7" ht="15.75" customHeight="1" x14ac:dyDescent="0.3">
      <c r="C33" s="45">
        <v>602.66999999999996</v>
      </c>
      <c r="D33" s="38">
        <f t="shared" si="0"/>
        <v>-3.86029548491712E-3</v>
      </c>
      <c r="E33" s="3"/>
    </row>
    <row r="34" spans="1:7" ht="15.75" customHeight="1" x14ac:dyDescent="0.3">
      <c r="C34" s="45">
        <v>605.94000000000005</v>
      </c>
      <c r="D34" s="38">
        <f t="shared" si="0"/>
        <v>1.5446140572276962E-3</v>
      </c>
      <c r="E34" s="3"/>
    </row>
    <row r="35" spans="1:7" ht="15.75" customHeight="1" x14ac:dyDescent="0.3">
      <c r="C35" s="45">
        <v>607.48</v>
      </c>
      <c r="D35" s="38">
        <f t="shared" si="0"/>
        <v>4.0900454623966805E-3</v>
      </c>
      <c r="E35" s="3"/>
    </row>
    <row r="36" spans="1:7" ht="15.75" customHeight="1" x14ac:dyDescent="0.3">
      <c r="C36" s="45">
        <v>598.57000000000005</v>
      </c>
      <c r="D36" s="38">
        <f t="shared" si="0"/>
        <v>-1.0637093381795594E-2</v>
      </c>
      <c r="E36" s="3"/>
    </row>
    <row r="37" spans="1:7" ht="15.75" customHeight="1" x14ac:dyDescent="0.3">
      <c r="C37" s="45">
        <v>606.17999999999995</v>
      </c>
      <c r="D37" s="38">
        <f t="shared" si="0"/>
        <v>1.9413046658252964E-3</v>
      </c>
      <c r="E37" s="3"/>
    </row>
    <row r="38" spans="1:7" ht="15.75" customHeight="1" x14ac:dyDescent="0.3">
      <c r="C38" s="45">
        <v>605.03</v>
      </c>
      <c r="D38" s="38">
        <f t="shared" si="0"/>
        <v>4.0495499627671298E-5</v>
      </c>
      <c r="E38" s="3"/>
    </row>
    <row r="39" spans="1:7" ht="15.75" customHeight="1" x14ac:dyDescent="0.3">
      <c r="C39" s="45">
        <v>610.87</v>
      </c>
      <c r="D39" s="38">
        <f t="shared" si="0"/>
        <v>9.6933003088402019E-3</v>
      </c>
      <c r="E39" s="3"/>
    </row>
    <row r="40" spans="1:7" ht="15.75" customHeight="1" x14ac:dyDescent="0.3">
      <c r="C40" s="45">
        <v>604.15</v>
      </c>
      <c r="D40" s="38">
        <f t="shared" si="0"/>
        <v>-1.4140367318974893E-3</v>
      </c>
      <c r="E40" s="3"/>
    </row>
    <row r="41" spans="1:7" ht="15.75" customHeight="1" x14ac:dyDescent="0.3">
      <c r="C41" s="45">
        <v>604.85</v>
      </c>
      <c r="D41" s="38">
        <f t="shared" si="0"/>
        <v>-2.5702245682057581E-4</v>
      </c>
      <c r="E41" s="3"/>
    </row>
    <row r="42" spans="1:7" ht="15.75" customHeight="1" x14ac:dyDescent="0.3">
      <c r="C42" s="45">
        <v>606.69000000000005</v>
      </c>
      <c r="D42" s="38">
        <f t="shared" si="0"/>
        <v>2.7842722090957372E-3</v>
      </c>
      <c r="E42" s="3"/>
    </row>
    <row r="43" spans="1:7" ht="16.5" customHeight="1" x14ac:dyDescent="0.3">
      <c r="C43" s="46">
        <v>604.23</v>
      </c>
      <c r="D43" s="39">
        <f t="shared" si="0"/>
        <v>-1.2818065290314971E-3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12100.11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605.00549999999998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550">
        <f>C46</f>
        <v>605.00549999999998</v>
      </c>
      <c r="C49" s="43">
        <f>-IF(C46&lt;=80,10%,IF(C46&lt;250,7.5%,5%))</f>
        <v>-0.05</v>
      </c>
      <c r="D49" s="31">
        <f>IF(C46&lt;=80,C46*0.9,IF(C46&lt;250,C46*0.925,C46*0.95))</f>
        <v>574.755225</v>
      </c>
    </row>
    <row r="50" spans="1:6" ht="17.25" customHeight="1" x14ac:dyDescent="0.3">
      <c r="B50" s="551"/>
      <c r="C50" s="44">
        <f>IF(C46&lt;=80, 10%, IF(C46&lt;250, 7.5%, 5%))</f>
        <v>0.05</v>
      </c>
      <c r="D50" s="31">
        <f>IF(C46&lt;=80, C46*1.1, IF(C46&lt;250, C46*1.075, C46*1.05))</f>
        <v>635.25577499999997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Abacavir sulfate</vt:lpstr>
      <vt:lpstr>Lamivudine</vt:lpstr>
      <vt:lpstr>SST</vt:lpstr>
      <vt:lpstr>SST lam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2016-09-02T13:08:38Z</cp:lastPrinted>
  <dcterms:created xsi:type="dcterms:W3CDTF">2005-07-05T10:19:27Z</dcterms:created>
  <dcterms:modified xsi:type="dcterms:W3CDTF">2016-10-17T08:09:00Z</dcterms:modified>
</cp:coreProperties>
</file>