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Imiquimod" sheetId="2" r:id="rId2"/>
  </sheets>
  <definedNames>
    <definedName name="_xlnm.Print_Area" localSheetId="1">Imiquimod!$A$1:$I$79</definedName>
    <definedName name="_xlnm.Print_Area" localSheetId="0">SST!$A$15:$G$61</definedName>
  </definedNames>
  <calcPr calcId="145621"/>
</workbook>
</file>

<file path=xl/calcChain.xml><?xml version="1.0" encoding="utf-8"?>
<calcChain xmlns="http://schemas.openxmlformats.org/spreadsheetml/2006/main">
  <c r="B21" i="1" l="1"/>
  <c r="E30" i="1"/>
  <c r="C75" i="2" l="1"/>
  <c r="H70" i="2"/>
  <c r="G70" i="2"/>
  <c r="B67" i="2"/>
  <c r="B68" i="2" s="1"/>
  <c r="H66" i="2"/>
  <c r="G66" i="2"/>
  <c r="H62" i="2"/>
  <c r="G62" i="2"/>
  <c r="E56" i="2"/>
  <c r="B55" i="2"/>
  <c r="F45" i="2"/>
  <c r="B45" i="2"/>
  <c r="D48" i="2" s="1"/>
  <c r="F44" i="2"/>
  <c r="D44" i="2"/>
  <c r="F42" i="2"/>
  <c r="D42" i="2"/>
  <c r="G41" i="2"/>
  <c r="E41" i="2"/>
  <c r="B34" i="2"/>
  <c r="B30" i="2"/>
  <c r="B53" i="1"/>
  <c r="E51" i="1"/>
  <c r="D51" i="1"/>
  <c r="C51" i="1"/>
  <c r="B51" i="1"/>
  <c r="B52" i="1" s="1"/>
  <c r="B32" i="1"/>
  <c r="D30" i="1"/>
  <c r="C30" i="1"/>
  <c r="B30" i="1"/>
  <c r="B31" i="1" s="1"/>
  <c r="F46" i="2" l="1"/>
  <c r="D45" i="2"/>
  <c r="D46" i="2" s="1"/>
  <c r="D49" i="2"/>
  <c r="G39" i="2"/>
  <c r="G40" i="2"/>
  <c r="G38" i="2"/>
  <c r="E39" i="2" l="1"/>
  <c r="G42" i="2"/>
  <c r="E40" i="2"/>
  <c r="E38" i="2"/>
  <c r="D50" i="2" l="1"/>
  <c r="G63" i="2" s="1"/>
  <c r="H63" i="2" s="1"/>
  <c r="E42" i="2"/>
  <c r="D52" i="2"/>
  <c r="G68" i="2"/>
  <c r="H68" i="2" s="1"/>
  <c r="G65" i="2"/>
  <c r="H65" i="2" s="1"/>
  <c r="G59" i="2"/>
  <c r="G60" i="2"/>
  <c r="H60" i="2" s="1"/>
  <c r="D51" i="2" l="1"/>
  <c r="G64" i="2"/>
  <c r="H64" i="2" s="1"/>
  <c r="G61" i="2"/>
  <c r="H61" i="2" s="1"/>
  <c r="G67" i="2"/>
  <c r="H67" i="2" s="1"/>
  <c r="G69" i="2"/>
  <c r="H69" i="2" s="1"/>
  <c r="H59" i="2"/>
  <c r="G71" i="2" l="1"/>
  <c r="G72" i="2" s="1"/>
  <c r="G73" i="2"/>
  <c r="H73" i="2"/>
  <c r="H71" i="2"/>
  <c r="F75" i="2" l="1"/>
  <c r="H72" i="2"/>
</calcChain>
</file>

<file path=xl/sharedStrings.xml><?xml version="1.0" encoding="utf-8"?>
<sst xmlns="http://schemas.openxmlformats.org/spreadsheetml/2006/main" count="140" uniqueCount="104">
  <si>
    <t>HPLC System Suitability Report</t>
  </si>
  <si>
    <t>Analysis Data</t>
  </si>
  <si>
    <t>Assay</t>
  </si>
  <si>
    <t>Sample(s)</t>
  </si>
  <si>
    <t>Reference Substance:</t>
  </si>
  <si>
    <t>IMIQUAD CREAM</t>
  </si>
  <si>
    <t>% age Purity:</t>
  </si>
  <si>
    <t>NDQD201608079</t>
  </si>
  <si>
    <t>Weight (mg):</t>
  </si>
  <si>
    <t>Imiquimod</t>
  </si>
  <si>
    <t>Standard Conc (mg/mL):</t>
  </si>
  <si>
    <t>Each 0.25 gm contains Imiquimod 12.5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</si>
  <si>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</si>
  <si>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</si>
  <si>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</si>
  <si>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</si>
  <si>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</si>
  <si>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</si>
  <si>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</si>
  <si>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</si>
  <si>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</si>
  <si>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</si>
  <si>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</si>
  <si>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</si>
  <si>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</si>
  <si>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</si>
  <si>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</si>
  <si>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</si>
  <si>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</si>
  <si>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</si>
  <si>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</si>
  <si>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</si>
  <si>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</si>
  <si>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</si>
  <si>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</si>
  <si>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</si>
  <si>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</si>
  <si>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</si>
  <si>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</si>
  <si>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</si>
  <si>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</si>
  <si>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</si>
  <si>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</si>
  <si>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</si>
  <si>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</si>
  <si>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</si>
  <si>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</si>
  <si>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</si>
  <si>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</si>
  <si>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</si>
  <si>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</si>
  <si>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</si>
  <si>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</si>
  <si>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</si>
  <si>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</si>
  <si>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</si>
  <si>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</si>
  <si>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</si>
  <si>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</si>
  <si>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</si>
  <si>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</si>
  <si>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</si>
  <si>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</si>
  <si>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</si>
  <si>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</si>
  <si>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</si>
  <si>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</si>
  <si>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</si>
  <si>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</si>
  <si>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</si>
  <si>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</si>
  <si>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</si>
  <si>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</si>
  <si>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</si>
  <si>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</si>
  <si>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</si>
  <si>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</si>
  <si>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</si>
  <si>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</si>
  <si>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</si>
  <si>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Initial    Sample dilution (mL):</t>
  </si>
  <si>
    <t>Sample Weight (g)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</si>
  <si>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</si>
  <si>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</si>
  <si>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</si>
  <si>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</si>
  <si>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</si>
  <si>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</si>
  <si>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</si>
  <si>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</si>
  <si>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</si>
  <si>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</si>
  <si>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</si>
  <si>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</si>
  <si>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</si>
  <si>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</si>
  <si>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(g):</t>
  </si>
  <si>
    <t>Comment</t>
  </si>
  <si>
    <t xml:space="preserve">The content of </t>
  </si>
  <si>
    <t xml:space="preserve">in the sample is </t>
  </si>
  <si>
    <t>I26-2</t>
  </si>
  <si>
    <t>RUTTO KENNEDY</t>
  </si>
  <si>
    <t>15/08/2017</t>
  </si>
  <si>
    <r>
      <t xml:space="preserve">The number of Theoretical Plates (USP) for all peaks should </t>
    </r>
    <r>
      <rPr>
        <b/>
        <sz val="12"/>
        <color rgb="FF000000"/>
        <rFont val="Book Antiqua"/>
        <family val="1"/>
      </rPr>
      <t>not be less than 4000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</si>
</sst>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\ &quot;g&quot;"/>
    <numFmt numFmtId="170" formatCode="0.0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9" fillId="2" borderId="14" xfId="0" applyFont="1" applyFill="1" applyBorder="1"/>
    <xf numFmtId="0" fontId="9" fillId="2" borderId="15" xfId="0" applyFont="1" applyFill="1" applyBorder="1"/>
    <xf numFmtId="0" fontId="8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8" fontId="8" fillId="2" borderId="19" xfId="0" applyNumberFormat="1" applyFont="1" applyFill="1" applyBorder="1" applyAlignment="1">
      <alignment horizontal="center"/>
    </xf>
    <xf numFmtId="168" fontId="8" fillId="2" borderId="20" xfId="0" applyNumberFormat="1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24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1" fillId="3" borderId="26" xfId="0" applyFont="1" applyFill="1" applyBorder="1" applyAlignment="1" applyProtection="1">
      <alignment horizontal="center"/>
      <protection locked="0"/>
    </xf>
    <xf numFmtId="168" fontId="8" fillId="2" borderId="27" xfId="0" applyNumberFormat="1" applyFont="1" applyFill="1" applyBorder="1" applyAlignment="1">
      <alignment horizontal="center"/>
    </xf>
    <xf numFmtId="168" fontId="8" fillId="2" borderId="28" xfId="0" applyNumberFormat="1" applyFont="1" applyFill="1" applyBorder="1" applyAlignment="1">
      <alignment horizontal="center"/>
    </xf>
    <xf numFmtId="0" fontId="8" fillId="2" borderId="17" xfId="0" applyFont="1" applyFill="1" applyBorder="1" applyAlignment="1">
      <alignment horizontal="right"/>
    </xf>
    <xf numFmtId="1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168" fontId="9" fillId="6" borderId="31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11" fillId="3" borderId="33" xfId="0" applyFont="1" applyFill="1" applyBorder="1" applyAlignment="1" applyProtection="1">
      <alignment horizontal="center"/>
      <protection locked="0"/>
    </xf>
    <xf numFmtId="0" fontId="8" fillId="2" borderId="35" xfId="0" applyFont="1" applyFill="1" applyBorder="1" applyAlignment="1">
      <alignment horizontal="right"/>
    </xf>
    <xf numFmtId="2" fontId="8" fillId="7" borderId="35" xfId="0" applyNumberFormat="1" applyFont="1" applyFill="1" applyBorder="1" applyAlignment="1">
      <alignment horizontal="center"/>
    </xf>
    <xf numFmtId="2" fontId="9" fillId="6" borderId="34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168" fontId="9" fillId="7" borderId="36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8" fillId="7" borderId="34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0" fontId="11" fillId="3" borderId="0" xfId="0" applyNumberFormat="1" applyFont="1" applyFill="1" applyAlignment="1" applyProtection="1">
      <alignment horizontal="center"/>
      <protection locked="0"/>
    </xf>
    <xf numFmtId="2" fontId="9" fillId="2" borderId="37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37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16" xfId="0" applyFont="1" applyFill="1" applyBorder="1" applyAlignment="1" applyProtection="1">
      <alignment horizontal="center"/>
      <protection locked="0"/>
    </xf>
    <xf numFmtId="2" fontId="8" fillId="2" borderId="38" xfId="0" applyNumberFormat="1" applyFont="1" applyFill="1" applyBorder="1" applyAlignment="1">
      <alignment horizontal="center"/>
    </xf>
    <xf numFmtId="10" fontId="8" fillId="2" borderId="17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/>
    </xf>
    <xf numFmtId="0" fontId="10" fillId="3" borderId="40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41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10" fontId="8" fillId="2" borderId="38" xfId="0" applyNumberFormat="1" applyFont="1" applyFill="1" applyBorder="1" applyAlignment="1">
      <alignment horizontal="center" vertic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4" fontId="8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11" fillId="7" borderId="25" xfId="0" applyNumberFormat="1" applyFont="1" applyFill="1" applyBorder="1" applyAlignment="1">
      <alignment horizontal="center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65" fontId="11" fillId="2" borderId="0" xfId="0" applyNumberFormat="1" applyFont="1" applyFill="1" applyAlignment="1">
      <alignment horizontal="center" vertic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right"/>
      <protection locked="0"/>
    </xf>
    <xf numFmtId="0" fontId="10" fillId="3" borderId="0" xfId="0" applyFont="1" applyFill="1" applyProtection="1">
      <protection locked="0"/>
    </xf>
    <xf numFmtId="2" fontId="11" fillId="7" borderId="2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64" fontId="10" fillId="3" borderId="37" xfId="0" applyNumberFormat="1" applyFont="1" applyFill="1" applyBorder="1" applyAlignment="1" applyProtection="1">
      <alignment horizontal="center" vertical="center"/>
      <protection locked="0"/>
    </xf>
    <xf numFmtId="164" fontId="10" fillId="3" borderId="38" xfId="0" applyNumberFormat="1" applyFont="1" applyFill="1" applyBorder="1" applyAlignment="1" applyProtection="1">
      <alignment horizontal="center" vertical="center"/>
      <protection locked="0"/>
    </xf>
    <xf numFmtId="164" fontId="10" fillId="3" borderId="39" xfId="0" applyNumberFormat="1" applyFont="1" applyFill="1" applyBorder="1" applyAlignment="1" applyProtection="1">
      <alignment horizontal="center" vertical="center"/>
      <protection locked="0"/>
    </xf>
    <xf numFmtId="0" fontId="9" fillId="2" borderId="40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1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4" fillId="2" borderId="47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6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justify" vertical="center" wrapText="1"/>
    </xf>
  </cellXfs>
  <cellStyles count="1">
    <cellStyle name="Normal" xfId="0" builtinId="0"/>
  </cellStyles>
  <dxfs count="3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A48" sqref="A4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7" t="s">
        <v>0</v>
      </c>
      <c r="B15" s="167"/>
      <c r="C15" s="167"/>
      <c r="D15" s="167"/>
      <c r="E15" s="16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20.29</v>
      </c>
      <c r="C20" s="10"/>
      <c r="D20" s="10"/>
      <c r="E20" s="10"/>
    </row>
    <row r="21" spans="1:6" ht="16.5" customHeight="1" x14ac:dyDescent="0.3">
      <c r="A21" s="7" t="s">
        <v>10</v>
      </c>
      <c r="B21" s="13">
        <f>20.29/100*5/100</f>
        <v>1.0145E-2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19802997</v>
      </c>
      <c r="C24" s="18">
        <v>15497.7</v>
      </c>
      <c r="D24" s="19">
        <v>1.1000000000000001</v>
      </c>
      <c r="E24" s="20">
        <v>15.9</v>
      </c>
    </row>
    <row r="25" spans="1:6" ht="16.5" customHeight="1" x14ac:dyDescent="0.3">
      <c r="A25" s="17">
        <v>2</v>
      </c>
      <c r="B25" s="18">
        <v>19939213</v>
      </c>
      <c r="C25" s="18">
        <v>15389.1</v>
      </c>
      <c r="D25" s="19">
        <v>1.1000000000000001</v>
      </c>
      <c r="E25" s="19">
        <v>15.9</v>
      </c>
    </row>
    <row r="26" spans="1:6" ht="16.5" customHeight="1" x14ac:dyDescent="0.3">
      <c r="A26" s="17">
        <v>3</v>
      </c>
      <c r="B26" s="18">
        <v>19912922</v>
      </c>
      <c r="C26" s="18">
        <v>15426.6</v>
      </c>
      <c r="D26" s="19">
        <v>1.1000000000000001</v>
      </c>
      <c r="E26" s="19">
        <v>15.9</v>
      </c>
    </row>
    <row r="27" spans="1:6" ht="16.5" customHeight="1" x14ac:dyDescent="0.3">
      <c r="A27" s="17">
        <v>4</v>
      </c>
      <c r="B27" s="18">
        <v>19904139</v>
      </c>
      <c r="C27" s="18">
        <v>15445.2</v>
      </c>
      <c r="D27" s="19">
        <v>1.1000000000000001</v>
      </c>
      <c r="E27" s="19">
        <v>15.9</v>
      </c>
    </row>
    <row r="28" spans="1:6" ht="16.5" customHeight="1" x14ac:dyDescent="0.3">
      <c r="A28" s="17">
        <v>5</v>
      </c>
      <c r="B28" s="18">
        <v>19920267</v>
      </c>
      <c r="C28" s="18">
        <v>15470</v>
      </c>
      <c r="D28" s="19">
        <v>1.1000000000000001</v>
      </c>
      <c r="E28" s="19">
        <v>15.9</v>
      </c>
    </row>
    <row r="29" spans="1:6" ht="16.5" customHeight="1" x14ac:dyDescent="0.3">
      <c r="A29" s="17">
        <v>6</v>
      </c>
      <c r="B29" s="21">
        <v>19933746</v>
      </c>
      <c r="C29" s="21">
        <v>15601</v>
      </c>
      <c r="D29" s="22">
        <v>1.1000000000000001</v>
      </c>
      <c r="E29" s="22">
        <v>15.9</v>
      </c>
    </row>
    <row r="30" spans="1:6" ht="16.5" customHeight="1" x14ac:dyDescent="0.3">
      <c r="A30" s="23" t="s">
        <v>17</v>
      </c>
      <c r="B30" s="24">
        <f>AVERAGE(B24:B29)</f>
        <v>19902214</v>
      </c>
      <c r="C30" s="25">
        <f>AVERAGE(C24:C29)</f>
        <v>15471.6</v>
      </c>
      <c r="D30" s="26">
        <f>AVERAGE(D24:D29)</f>
        <v>1.0999999999999999</v>
      </c>
      <c r="E30" s="26">
        <f>AVERAGE(E24:E29)</f>
        <v>15.9</v>
      </c>
    </row>
    <row r="31" spans="1:6" ht="16.5" customHeight="1" x14ac:dyDescent="0.3">
      <c r="A31" s="27" t="s">
        <v>18</v>
      </c>
      <c r="B31" s="28">
        <f>(STDEV(B24:B29)/B30)</f>
        <v>2.527460274030714E-3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103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8" t="s">
        <v>25</v>
      </c>
      <c r="C59" s="168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101</v>
      </c>
      <c r="C60" s="48"/>
      <c r="E60" s="48" t="s">
        <v>102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0"/>
  <sheetViews>
    <sheetView tabSelected="1" view="pageBreakPreview" zoomScale="60" zoomScaleNormal="55" workbookViewId="0">
      <selection activeCell="F19" sqref="F19"/>
    </sheetView>
  </sheetViews>
  <sheetFormatPr defaultRowHeight="12.75" x14ac:dyDescent="0.2"/>
  <cols>
    <col min="1" max="1" width="61.28515625" customWidth="1"/>
    <col min="2" max="2" width="30.140625" customWidth="1"/>
    <col min="3" max="3" width="50.140625" customWidth="1"/>
    <col min="4" max="4" width="22.85546875" customWidth="1"/>
    <col min="5" max="5" width="25.5703125" customWidth="1"/>
    <col min="6" max="6" width="19.28515625" customWidth="1"/>
    <col min="7" max="7" width="27" customWidth="1"/>
    <col min="8" max="8" width="19.7109375" customWidth="1"/>
    <col min="9" max="9" width="9" hidden="1" customWidth="1"/>
  </cols>
  <sheetData>
    <row r="1" spans="1:9" ht="18.75" customHeight="1" x14ac:dyDescent="0.2">
      <c r="A1" s="169" t="s">
        <v>30</v>
      </c>
      <c r="B1" s="169"/>
      <c r="C1" s="169"/>
      <c r="D1" s="169"/>
      <c r="E1" s="169"/>
      <c r="F1" s="169"/>
      <c r="G1" s="169"/>
      <c r="H1" s="169"/>
      <c r="I1" s="169"/>
    </row>
    <row r="2" spans="1:9" ht="18.75" customHeight="1" x14ac:dyDescent="0.2">
      <c r="A2" s="169"/>
      <c r="B2" s="169"/>
      <c r="C2" s="169"/>
      <c r="D2" s="169"/>
      <c r="E2" s="169"/>
      <c r="F2" s="169"/>
      <c r="G2" s="169"/>
      <c r="H2" s="169"/>
      <c r="I2" s="169"/>
    </row>
    <row r="3" spans="1:9" ht="18.75" customHeight="1" x14ac:dyDescent="0.2">
      <c r="A3" s="169"/>
      <c r="B3" s="169"/>
      <c r="C3" s="169"/>
      <c r="D3" s="169"/>
      <c r="E3" s="169"/>
      <c r="F3" s="169"/>
      <c r="G3" s="169"/>
      <c r="H3" s="169"/>
      <c r="I3" s="169"/>
    </row>
    <row r="4" spans="1:9" ht="18.75" customHeight="1" x14ac:dyDescent="0.2">
      <c r="A4" s="169"/>
      <c r="B4" s="169"/>
      <c r="C4" s="169"/>
      <c r="D4" s="169"/>
      <c r="E4" s="169"/>
      <c r="F4" s="169"/>
      <c r="G4" s="169"/>
      <c r="H4" s="169"/>
      <c r="I4" s="169"/>
    </row>
    <row r="5" spans="1:9" ht="18.75" customHeight="1" x14ac:dyDescent="0.2">
      <c r="A5" s="169"/>
      <c r="B5" s="169"/>
      <c r="C5" s="169"/>
      <c r="D5" s="169"/>
      <c r="E5" s="169"/>
      <c r="F5" s="169"/>
      <c r="G5" s="169"/>
      <c r="H5" s="169"/>
      <c r="I5" s="169"/>
    </row>
    <row r="6" spans="1:9" ht="18.75" customHeight="1" x14ac:dyDescent="0.2">
      <c r="A6" s="169"/>
      <c r="B6" s="169"/>
      <c r="C6" s="169"/>
      <c r="D6" s="169"/>
      <c r="E6" s="169"/>
      <c r="F6" s="169"/>
      <c r="G6" s="169"/>
      <c r="H6" s="169"/>
      <c r="I6" s="169"/>
    </row>
    <row r="7" spans="1:9" ht="18.75" customHeight="1" x14ac:dyDescent="0.2">
      <c r="A7" s="169"/>
      <c r="B7" s="169"/>
      <c r="C7" s="169"/>
      <c r="D7" s="169"/>
      <c r="E7" s="169"/>
      <c r="F7" s="169"/>
      <c r="G7" s="169"/>
      <c r="H7" s="169"/>
      <c r="I7" s="169"/>
    </row>
    <row r="8" spans="1:9" ht="18.75" customHeight="1" x14ac:dyDescent="0.2">
      <c r="A8" s="170" t="s">
        <v>31</v>
      </c>
      <c r="B8" s="170"/>
      <c r="C8" s="170"/>
      <c r="D8" s="170"/>
      <c r="E8" s="170"/>
      <c r="F8" s="170"/>
      <c r="G8" s="170"/>
      <c r="H8" s="170"/>
      <c r="I8" s="170"/>
    </row>
    <row r="9" spans="1:9" ht="18.75" customHeight="1" x14ac:dyDescent="0.2">
      <c r="A9" s="170"/>
      <c r="B9" s="170"/>
      <c r="C9" s="170"/>
      <c r="D9" s="170"/>
      <c r="E9" s="170"/>
      <c r="F9" s="170"/>
      <c r="G9" s="170"/>
      <c r="H9" s="170"/>
      <c r="I9" s="170"/>
    </row>
    <row r="10" spans="1:9" ht="18.75" customHeight="1" x14ac:dyDescent="0.2">
      <c r="A10" s="170"/>
      <c r="B10" s="170"/>
      <c r="C10" s="170"/>
      <c r="D10" s="170"/>
      <c r="E10" s="170"/>
      <c r="F10" s="170"/>
      <c r="G10" s="170"/>
      <c r="H10" s="170"/>
      <c r="I10" s="170"/>
    </row>
    <row r="11" spans="1:9" ht="18.75" customHeight="1" x14ac:dyDescent="0.2">
      <c r="A11" s="170"/>
      <c r="B11" s="170"/>
      <c r="C11" s="170"/>
      <c r="D11" s="170"/>
      <c r="E11" s="170"/>
      <c r="F11" s="170"/>
      <c r="G11" s="170"/>
      <c r="H11" s="170"/>
      <c r="I11" s="170"/>
    </row>
    <row r="12" spans="1:9" ht="18.75" customHeight="1" x14ac:dyDescent="0.2">
      <c r="A12" s="170"/>
      <c r="B12" s="170"/>
      <c r="C12" s="170"/>
      <c r="D12" s="170"/>
      <c r="E12" s="170"/>
      <c r="F12" s="170"/>
      <c r="G12" s="170"/>
      <c r="H12" s="170"/>
      <c r="I12" s="170"/>
    </row>
    <row r="13" spans="1:9" ht="18.75" customHeight="1" x14ac:dyDescent="0.2">
      <c r="A13" s="170"/>
      <c r="B13" s="170"/>
      <c r="C13" s="170"/>
      <c r="D13" s="170"/>
      <c r="E13" s="170"/>
      <c r="F13" s="170"/>
      <c r="G13" s="170"/>
      <c r="H13" s="170"/>
      <c r="I13" s="170"/>
    </row>
    <row r="14" spans="1:9" ht="18.75" customHeight="1" x14ac:dyDescent="0.2">
      <c r="A14" s="170"/>
      <c r="B14" s="170"/>
      <c r="C14" s="170"/>
      <c r="D14" s="170"/>
      <c r="E14" s="170"/>
      <c r="F14" s="170"/>
      <c r="G14" s="170"/>
      <c r="H14" s="170"/>
      <c r="I14" s="170"/>
    </row>
    <row r="15" spans="1:9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9" ht="19.5" customHeight="1" x14ac:dyDescent="0.3">
      <c r="A16" s="186" t="s">
        <v>32</v>
      </c>
      <c r="B16" s="187"/>
      <c r="C16" s="187"/>
      <c r="D16" s="187"/>
      <c r="E16" s="187"/>
      <c r="F16" s="187"/>
      <c r="G16" s="187"/>
      <c r="H16" s="188"/>
    </row>
    <row r="17" spans="1:8" ht="20.25" customHeight="1" x14ac:dyDescent="0.2">
      <c r="A17" s="189" t="s">
        <v>33</v>
      </c>
      <c r="B17" s="189"/>
      <c r="C17" s="189"/>
      <c r="D17" s="189"/>
      <c r="E17" s="189"/>
      <c r="F17" s="189"/>
      <c r="G17" s="189"/>
      <c r="H17" s="189"/>
    </row>
    <row r="18" spans="1:8" ht="26.25" customHeight="1" x14ac:dyDescent="0.4">
      <c r="A18" s="54" t="s">
        <v>34</v>
      </c>
      <c r="B18" s="190" t="s">
        <v>5</v>
      </c>
      <c r="C18" s="190"/>
      <c r="D18" s="52"/>
      <c r="E18" s="52"/>
      <c r="F18" s="52"/>
      <c r="G18" s="52"/>
      <c r="H18" s="52"/>
    </row>
    <row r="19" spans="1:8" ht="26.25" customHeight="1" x14ac:dyDescent="0.4">
      <c r="A19" s="54" t="s">
        <v>35</v>
      </c>
      <c r="B19" s="55" t="s">
        <v>7</v>
      </c>
      <c r="C19" s="164">
        <v>33</v>
      </c>
      <c r="D19" s="52"/>
      <c r="E19" s="52"/>
      <c r="F19" s="52"/>
      <c r="G19" s="52"/>
      <c r="H19" s="52"/>
    </row>
    <row r="20" spans="1:8" ht="26.25" customHeight="1" x14ac:dyDescent="0.4">
      <c r="A20" s="54" t="s">
        <v>36</v>
      </c>
      <c r="B20" s="191" t="s">
        <v>9</v>
      </c>
      <c r="C20" s="191"/>
      <c r="D20" s="52"/>
      <c r="E20" s="52"/>
      <c r="F20" s="52"/>
      <c r="G20" s="52"/>
      <c r="H20" s="52"/>
    </row>
    <row r="21" spans="1:8" ht="26.25" customHeight="1" x14ac:dyDescent="0.4">
      <c r="A21" s="54" t="s">
        <v>37</v>
      </c>
      <c r="B21" s="165" t="s">
        <v>11</v>
      </c>
      <c r="C21" s="165"/>
      <c r="D21" s="165"/>
      <c r="E21" s="165"/>
      <c r="F21" s="165"/>
      <c r="G21" s="165"/>
      <c r="H21" s="165"/>
    </row>
    <row r="22" spans="1:8" ht="26.25" customHeight="1" x14ac:dyDescent="0.4">
      <c r="A22" s="54" t="s">
        <v>38</v>
      </c>
      <c r="B22" s="56">
        <v>42950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39</v>
      </c>
      <c r="B23" s="56">
        <v>42951</v>
      </c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/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191" t="s">
        <v>9</v>
      </c>
      <c r="C26" s="191"/>
      <c r="D26" s="52"/>
      <c r="E26" s="52"/>
      <c r="F26" s="52"/>
      <c r="G26" s="52"/>
      <c r="H26" s="52"/>
    </row>
    <row r="27" spans="1:8" ht="26.25" customHeight="1" x14ac:dyDescent="0.4">
      <c r="A27" s="60" t="s">
        <v>40</v>
      </c>
      <c r="B27" s="191" t="s">
        <v>100</v>
      </c>
      <c r="C27" s="191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99.8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41</v>
      </c>
      <c r="B29" s="62">
        <v>0</v>
      </c>
      <c r="C29" s="195" t="s">
        <v>42</v>
      </c>
      <c r="D29" s="196"/>
      <c r="E29" s="196"/>
      <c r="F29" s="196"/>
      <c r="G29" s="196"/>
      <c r="H29" s="197"/>
    </row>
    <row r="30" spans="1:8" ht="19.5" customHeight="1" x14ac:dyDescent="0.3">
      <c r="A30" s="60" t="s">
        <v>43</v>
      </c>
      <c r="B30" s="63">
        <f>B28-B29</f>
        <v>99.8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44</v>
      </c>
      <c r="B31" s="66">
        <v>1</v>
      </c>
      <c r="C31" s="192" t="s">
        <v>45</v>
      </c>
      <c r="D31" s="193"/>
      <c r="E31" s="193"/>
      <c r="F31" s="193"/>
      <c r="G31" s="193"/>
      <c r="H31" s="194"/>
    </row>
    <row r="32" spans="1:8" ht="27" customHeight="1" x14ac:dyDescent="0.4">
      <c r="A32" s="60" t="s">
        <v>46</v>
      </c>
      <c r="B32" s="66">
        <v>1</v>
      </c>
      <c r="C32" s="192" t="s">
        <v>47</v>
      </c>
      <c r="D32" s="193"/>
      <c r="E32" s="193"/>
      <c r="F32" s="193"/>
      <c r="G32" s="193"/>
      <c r="H32" s="194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48</v>
      </c>
      <c r="B34" s="69">
        <f>B31/B32</f>
        <v>1</v>
      </c>
      <c r="C34" s="52" t="s">
        <v>49</v>
      </c>
      <c r="D34" s="52"/>
      <c r="E34" s="52"/>
      <c r="F34" s="52"/>
      <c r="G34" s="52"/>
      <c r="H34" s="52"/>
    </row>
    <row r="35" spans="1:8" ht="19.5" customHeight="1" x14ac:dyDescent="0.3">
      <c r="A35" s="60"/>
      <c r="B35" s="63"/>
      <c r="C35" s="70"/>
      <c r="D35" s="70"/>
      <c r="E35" s="70"/>
      <c r="F35" s="70"/>
      <c r="G35" s="70"/>
      <c r="H35" s="52"/>
    </row>
    <row r="36" spans="1:8" ht="27" customHeight="1" x14ac:dyDescent="0.4">
      <c r="A36" s="71" t="s">
        <v>50</v>
      </c>
      <c r="B36" s="72">
        <v>100</v>
      </c>
      <c r="C36" s="52"/>
      <c r="D36" s="184" t="s">
        <v>51</v>
      </c>
      <c r="E36" s="185"/>
      <c r="F36" s="73" t="s">
        <v>52</v>
      </c>
      <c r="G36" s="74"/>
      <c r="H36" s="70"/>
    </row>
    <row r="37" spans="1:8" ht="26.25" customHeight="1" x14ac:dyDescent="0.4">
      <c r="A37" s="75" t="s">
        <v>53</v>
      </c>
      <c r="B37" s="76">
        <v>5</v>
      </c>
      <c r="C37" s="77" t="s">
        <v>54</v>
      </c>
      <c r="D37" s="78" t="s">
        <v>55</v>
      </c>
      <c r="E37" s="79" t="s">
        <v>56</v>
      </c>
      <c r="F37" s="78" t="s">
        <v>55</v>
      </c>
      <c r="G37" s="80" t="s">
        <v>56</v>
      </c>
      <c r="H37" s="70"/>
    </row>
    <row r="38" spans="1:8" ht="26.25" customHeight="1" x14ac:dyDescent="0.4">
      <c r="A38" s="75" t="s">
        <v>57</v>
      </c>
      <c r="B38" s="76">
        <v>100</v>
      </c>
      <c r="C38" s="81">
        <v>1</v>
      </c>
      <c r="D38" s="82">
        <v>19626806</v>
      </c>
      <c r="E38" s="83">
        <f>IF(ISBLANK(D38),"-",$D$48/$D$45*D38)</f>
        <v>19385054.979352497</v>
      </c>
      <c r="F38" s="82">
        <v>19311556</v>
      </c>
      <c r="G38" s="84">
        <f>IF(ISBLANK(F38),"-",$D$48/$F$45*F38)</f>
        <v>19398753.396517348</v>
      </c>
      <c r="H38" s="70"/>
    </row>
    <row r="39" spans="1:8" ht="26.25" customHeight="1" x14ac:dyDescent="0.4">
      <c r="A39" s="75" t="s">
        <v>58</v>
      </c>
      <c r="B39" s="76">
        <v>1</v>
      </c>
      <c r="C39" s="85">
        <v>2</v>
      </c>
      <c r="D39" s="86">
        <v>19651031</v>
      </c>
      <c r="E39" s="87">
        <f>IF(ISBLANK(D39),"-",$D$48/$D$45*D39)</f>
        <v>19408981.590583831</v>
      </c>
      <c r="F39" s="86">
        <v>19487764</v>
      </c>
      <c r="G39" s="88">
        <f>IF(ISBLANK(F39),"-",$D$48/$F$45*F39)</f>
        <v>19575757.027840145</v>
      </c>
      <c r="H39" s="70"/>
    </row>
    <row r="40" spans="1:8" ht="26.25" customHeight="1" x14ac:dyDescent="0.4">
      <c r="A40" s="75" t="s">
        <v>59</v>
      </c>
      <c r="B40" s="76">
        <v>1</v>
      </c>
      <c r="C40" s="85">
        <v>3</v>
      </c>
      <c r="D40" s="86">
        <v>19776881</v>
      </c>
      <c r="E40" s="87">
        <f>IF(ISBLANK(D40),"-",$D$48/$D$45*D40)</f>
        <v>19533281.447073549</v>
      </c>
      <c r="F40" s="86">
        <v>19427213</v>
      </c>
      <c r="G40" s="88">
        <f>IF(ISBLANK(F40),"-",$D$48/$F$45*F40)</f>
        <v>19514932.622136507</v>
      </c>
      <c r="H40" s="52"/>
    </row>
    <row r="41" spans="1:8" ht="26.25" customHeight="1" x14ac:dyDescent="0.4">
      <c r="A41" s="75" t="s">
        <v>60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0"/>
      <c r="G41" s="92" t="str">
        <f>IF(ISBLANK(F41),"-",$D$48/$F$45*F41)</f>
        <v>-</v>
      </c>
      <c r="H41" s="52"/>
    </row>
    <row r="42" spans="1:8" ht="27" customHeight="1" x14ac:dyDescent="0.4">
      <c r="A42" s="75" t="s">
        <v>61</v>
      </c>
      <c r="B42" s="76">
        <v>1</v>
      </c>
      <c r="C42" s="93" t="s">
        <v>62</v>
      </c>
      <c r="D42" s="94">
        <f>AVERAGE(D38:D41)</f>
        <v>19684906</v>
      </c>
      <c r="E42" s="95">
        <f>AVERAGE(E38:E41)</f>
        <v>19442439.339003291</v>
      </c>
      <c r="F42" s="94">
        <f>AVERAGE(F38:F41)</f>
        <v>19408844.333333332</v>
      </c>
      <c r="G42" s="96">
        <f>AVERAGE(G38:G41)</f>
        <v>19496481.015497997</v>
      </c>
      <c r="H42" s="52"/>
    </row>
    <row r="43" spans="1:8" ht="26.25" customHeight="1" x14ac:dyDescent="0.4">
      <c r="A43" s="75" t="s">
        <v>63</v>
      </c>
      <c r="B43" s="61">
        <v>1</v>
      </c>
      <c r="C43" s="97" t="s">
        <v>64</v>
      </c>
      <c r="D43" s="98">
        <v>20.29</v>
      </c>
      <c r="E43" s="99"/>
      <c r="F43" s="98">
        <v>19.95</v>
      </c>
      <c r="G43" s="100"/>
      <c r="H43" s="52"/>
    </row>
    <row r="44" spans="1:8" ht="26.25" customHeight="1" x14ac:dyDescent="0.4">
      <c r="A44" s="75" t="s">
        <v>65</v>
      </c>
      <c r="B44" s="61">
        <v>1</v>
      </c>
      <c r="C44" s="101" t="s">
        <v>66</v>
      </c>
      <c r="D44" s="102">
        <f>D43*$B$34</f>
        <v>20.29</v>
      </c>
      <c r="E44" s="100"/>
      <c r="F44" s="102">
        <f>F43*$B$34</f>
        <v>19.95</v>
      </c>
      <c r="G44" s="103"/>
      <c r="H44" s="52"/>
    </row>
    <row r="45" spans="1:8" ht="19.5" customHeight="1" x14ac:dyDescent="0.3">
      <c r="A45" s="75" t="s">
        <v>67</v>
      </c>
      <c r="B45" s="100">
        <f>(B44/B43)*(B42/B41)*(B40/B39)*(B38/B37)*B36</f>
        <v>2000</v>
      </c>
      <c r="C45" s="101" t="s">
        <v>68</v>
      </c>
      <c r="D45" s="104">
        <f>D44*$B$30/100</f>
        <v>20.249419999999997</v>
      </c>
      <c r="E45" s="103"/>
      <c r="F45" s="104">
        <f>F44*$B$30/100</f>
        <v>19.910099999999996</v>
      </c>
      <c r="G45" s="103"/>
      <c r="H45" s="52"/>
    </row>
    <row r="46" spans="1:8" ht="19.5" customHeight="1" x14ac:dyDescent="0.3">
      <c r="A46" s="172" t="s">
        <v>69</v>
      </c>
      <c r="B46" s="173"/>
      <c r="C46" s="101" t="s">
        <v>70</v>
      </c>
      <c r="D46" s="102">
        <f>D45/$B$45</f>
        <v>1.0124709999999999E-2</v>
      </c>
      <c r="E46" s="103"/>
      <c r="F46" s="105">
        <f>F45/$B$45</f>
        <v>9.9550499999999983E-3</v>
      </c>
      <c r="G46" s="103"/>
      <c r="H46" s="52"/>
    </row>
    <row r="47" spans="1:8" ht="27" customHeight="1" x14ac:dyDescent="0.4">
      <c r="A47" s="174"/>
      <c r="B47" s="175"/>
      <c r="C47" s="101" t="s">
        <v>71</v>
      </c>
      <c r="D47" s="106">
        <v>0.01</v>
      </c>
      <c r="E47" s="100"/>
      <c r="F47" s="100"/>
      <c r="G47" s="100"/>
      <c r="H47" s="52"/>
    </row>
    <row r="48" spans="1:8" ht="18.75" customHeight="1" x14ac:dyDescent="0.3">
      <c r="A48" s="68"/>
      <c r="B48" s="68"/>
      <c r="C48" s="107" t="s">
        <v>72</v>
      </c>
      <c r="D48" s="108">
        <f>D47*$B$45</f>
        <v>20</v>
      </c>
      <c r="E48" s="100"/>
      <c r="F48" s="100"/>
      <c r="G48" s="100"/>
      <c r="H48" s="52"/>
    </row>
    <row r="49" spans="1:8" ht="19.5" customHeight="1" x14ac:dyDescent="0.3">
      <c r="A49" s="52"/>
      <c r="B49" s="52"/>
      <c r="C49" s="101" t="s">
        <v>73</v>
      </c>
      <c r="D49" s="109">
        <f>D48/B34</f>
        <v>20</v>
      </c>
      <c r="E49" s="103"/>
      <c r="F49" s="103"/>
      <c r="G49" s="103"/>
      <c r="H49" s="52"/>
    </row>
    <row r="50" spans="1:8" ht="18.75" customHeight="1" x14ac:dyDescent="0.3">
      <c r="A50" s="52"/>
      <c r="B50" s="52"/>
      <c r="C50" s="110" t="s">
        <v>74</v>
      </c>
      <c r="D50" s="111">
        <f>AVERAGE(E38:E41,G38:G41)</f>
        <v>19469460.177250642</v>
      </c>
      <c r="E50" s="112"/>
      <c r="F50" s="112"/>
      <c r="G50" s="112"/>
      <c r="H50" s="52"/>
    </row>
    <row r="51" spans="1:8" ht="18.75" customHeight="1" x14ac:dyDescent="0.3">
      <c r="A51" s="52"/>
      <c r="B51" s="52"/>
      <c r="C51" s="101" t="s">
        <v>75</v>
      </c>
      <c r="D51" s="113">
        <f>STDEV(E38:E41,G38:G41)/D50</f>
        <v>4.1866741714213672E-3</v>
      </c>
      <c r="E51" s="114"/>
      <c r="F51" s="114"/>
      <c r="G51" s="114"/>
      <c r="H51" s="52"/>
    </row>
    <row r="52" spans="1:8" ht="19.5" customHeight="1" x14ac:dyDescent="0.3">
      <c r="A52" s="52"/>
      <c r="B52" s="52"/>
      <c r="C52" s="115" t="s">
        <v>19</v>
      </c>
      <c r="D52" s="116">
        <f>COUNT(E38:E41,G38:G41)</f>
        <v>6</v>
      </c>
      <c r="E52" s="100"/>
      <c r="F52" s="100"/>
      <c r="G52" s="100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76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60" t="s">
        <v>77</v>
      </c>
      <c r="B55" s="118" t="str">
        <f>B21</f>
        <v>Each 0.25 gm contains Imiquimod 12.5 mg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0" t="s">
        <v>78</v>
      </c>
      <c r="B56" s="119">
        <v>0.25</v>
      </c>
      <c r="C56" s="120" t="s">
        <v>79</v>
      </c>
      <c r="D56" s="121">
        <v>12.5</v>
      </c>
      <c r="E56" s="52" t="str">
        <f>B20</f>
        <v>Imiquimod</v>
      </c>
      <c r="F56" s="52"/>
      <c r="G56" s="52"/>
      <c r="H56" s="52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52"/>
    </row>
    <row r="58" spans="1:8" ht="27" customHeight="1" x14ac:dyDescent="0.4">
      <c r="A58" s="71" t="s">
        <v>80</v>
      </c>
      <c r="B58" s="72">
        <v>250</v>
      </c>
      <c r="C58" s="52"/>
      <c r="D58" s="122" t="s">
        <v>81</v>
      </c>
      <c r="E58" s="123" t="s">
        <v>54</v>
      </c>
      <c r="F58" s="123" t="s">
        <v>55</v>
      </c>
      <c r="G58" s="123" t="s">
        <v>82</v>
      </c>
      <c r="H58" s="77" t="s">
        <v>83</v>
      </c>
    </row>
    <row r="59" spans="1:8" ht="26.25" customHeight="1" x14ac:dyDescent="0.4">
      <c r="A59" s="75" t="s">
        <v>84</v>
      </c>
      <c r="B59" s="76">
        <v>5</v>
      </c>
      <c r="C59" s="176" t="s">
        <v>85</v>
      </c>
      <c r="D59" s="178">
        <v>1.0047600000000001</v>
      </c>
      <c r="E59" s="124">
        <v>1</v>
      </c>
      <c r="F59" s="125">
        <v>18854686</v>
      </c>
      <c r="G59" s="126">
        <f>IF(ISBLANK(F59),"-",(F59/$D$50*$D$47*$B$67)*$B$56/$D$59)</f>
        <v>12.047947594518099</v>
      </c>
      <c r="H59" s="127">
        <f t="shared" ref="H59:H70" si="0">IF(ISBLANK(F59),"-",G59/$D$56)</f>
        <v>0.96383580756144793</v>
      </c>
    </row>
    <row r="60" spans="1:8" ht="26.25" customHeight="1" x14ac:dyDescent="0.4">
      <c r="A60" s="75" t="s">
        <v>86</v>
      </c>
      <c r="B60" s="76">
        <v>100</v>
      </c>
      <c r="C60" s="171"/>
      <c r="D60" s="179"/>
      <c r="E60" s="128">
        <v>2</v>
      </c>
      <c r="F60" s="129">
        <v>18804185</v>
      </c>
      <c r="G60" s="130">
        <f>IF(ISBLANK(F60),"-",(F60/$D$50*$D$47*$B$67)*$B$56/$D$59)</f>
        <v>12.015677982525053</v>
      </c>
      <c r="H60" s="131">
        <f t="shared" si="0"/>
        <v>0.96125423860200432</v>
      </c>
    </row>
    <row r="61" spans="1:8" ht="26.25" customHeight="1" x14ac:dyDescent="0.4">
      <c r="A61" s="75" t="s">
        <v>87</v>
      </c>
      <c r="B61" s="76">
        <v>1</v>
      </c>
      <c r="C61" s="171"/>
      <c r="D61" s="179"/>
      <c r="E61" s="128">
        <v>3</v>
      </c>
      <c r="F61" s="129">
        <v>18883268</v>
      </c>
      <c r="G61" s="130">
        <f>IF(ISBLANK(F61),"-",(F61/$D$50*$D$47*$B$67)*$B$56/$D$59)</f>
        <v>12.066211194248508</v>
      </c>
      <c r="H61" s="131">
        <f t="shared" si="0"/>
        <v>0.96529689553988063</v>
      </c>
    </row>
    <row r="62" spans="1:8" ht="27" customHeight="1" x14ac:dyDescent="0.4">
      <c r="A62" s="75" t="s">
        <v>88</v>
      </c>
      <c r="B62" s="76">
        <v>1</v>
      </c>
      <c r="C62" s="177"/>
      <c r="D62" s="180"/>
      <c r="E62" s="132">
        <v>4</v>
      </c>
      <c r="F62" s="133"/>
      <c r="G62" s="134" t="str">
        <f>IF(ISBLANK(F62),"-",(F62/$D$50*$D$47*$B$67)*$B$56/$D$59)</f>
        <v>-</v>
      </c>
      <c r="H62" s="135" t="str">
        <f t="shared" si="0"/>
        <v>-</v>
      </c>
    </row>
    <row r="63" spans="1:8" ht="26.25" customHeight="1" x14ac:dyDescent="0.4">
      <c r="A63" s="75" t="s">
        <v>89</v>
      </c>
      <c r="B63" s="76">
        <v>1</v>
      </c>
      <c r="C63" s="176" t="s">
        <v>90</v>
      </c>
      <c r="D63" s="178">
        <v>1.00081</v>
      </c>
      <c r="E63" s="124">
        <v>1</v>
      </c>
      <c r="F63" s="125">
        <v>19073129</v>
      </c>
      <c r="G63" s="126">
        <f>IF(ISBLANK(F63),"-",(F63/$D$50*$D$47*$B$67)*$B$56/$D$63)</f>
        <v>12.235632174544136</v>
      </c>
      <c r="H63" s="136">
        <f t="shared" si="0"/>
        <v>0.97885057396353092</v>
      </c>
    </row>
    <row r="64" spans="1:8" ht="26.25" customHeight="1" x14ac:dyDescent="0.4">
      <c r="A64" s="75" t="s">
        <v>91</v>
      </c>
      <c r="B64" s="76">
        <v>1</v>
      </c>
      <c r="C64" s="171"/>
      <c r="D64" s="179"/>
      <c r="E64" s="128">
        <v>2</v>
      </c>
      <c r="F64" s="129">
        <v>19071886</v>
      </c>
      <c r="G64" s="130">
        <f>IF(ISBLANK(F64),"-",(F64/$D$50*$D$47*$B$67)*$B$56/$D$63)</f>
        <v>12.234834775711834</v>
      </c>
      <c r="H64" s="137">
        <f t="shared" si="0"/>
        <v>0.97878678205694669</v>
      </c>
    </row>
    <row r="65" spans="1:8" ht="26.25" customHeight="1" x14ac:dyDescent="0.4">
      <c r="A65" s="75" t="s">
        <v>92</v>
      </c>
      <c r="B65" s="76">
        <v>1</v>
      </c>
      <c r="C65" s="171"/>
      <c r="D65" s="179"/>
      <c r="E65" s="128">
        <v>3</v>
      </c>
      <c r="F65" s="129">
        <v>19157374</v>
      </c>
      <c r="G65" s="130">
        <f>IF(ISBLANK(F65),"-",(F65/$D$50*$D$47*$B$67)*$B$56/$D$63)</f>
        <v>12.289676313423733</v>
      </c>
      <c r="H65" s="137">
        <f t="shared" si="0"/>
        <v>0.98317410507389869</v>
      </c>
    </row>
    <row r="66" spans="1:8" ht="27" customHeight="1" x14ac:dyDescent="0.4">
      <c r="A66" s="75" t="s">
        <v>93</v>
      </c>
      <c r="B66" s="76">
        <v>1</v>
      </c>
      <c r="C66" s="177"/>
      <c r="D66" s="180"/>
      <c r="E66" s="132">
        <v>4</v>
      </c>
      <c r="F66" s="133"/>
      <c r="G66" s="130" t="str">
        <f>IF(ISBLANK(F66),"-",(F66/$D$50*$D$47*$B$67)*$B$56/$D$63)</f>
        <v>-</v>
      </c>
      <c r="H66" s="138" t="str">
        <f t="shared" si="0"/>
        <v>-</v>
      </c>
    </row>
    <row r="67" spans="1:8" ht="26.25" customHeight="1" x14ac:dyDescent="0.4">
      <c r="A67" s="75" t="s">
        <v>94</v>
      </c>
      <c r="B67" s="139">
        <f>(B66/B65)*(B64/B63)*(B62/B61)*(B60/B59)*B58</f>
        <v>5000</v>
      </c>
      <c r="C67" s="176" t="s">
        <v>95</v>
      </c>
      <c r="D67" s="178">
        <v>0.99916000000000005</v>
      </c>
      <c r="E67" s="124">
        <v>1</v>
      </c>
      <c r="F67" s="125">
        <v>19270562</v>
      </c>
      <c r="G67" s="126">
        <f>IF(ISBLANK(F67),"-",(F67/$D$50*$D$47*$B$67)*$B$56/$D$67)</f>
        <v>12.382702643802478</v>
      </c>
      <c r="H67" s="127">
        <f t="shared" si="0"/>
        <v>0.99061621150419821</v>
      </c>
    </row>
    <row r="68" spans="1:8" ht="27" customHeight="1" x14ac:dyDescent="0.4">
      <c r="A68" s="140" t="s">
        <v>96</v>
      </c>
      <c r="B68" s="141">
        <f>(D47*B67)/D56*B56</f>
        <v>1</v>
      </c>
      <c r="C68" s="171"/>
      <c r="D68" s="179"/>
      <c r="E68" s="128">
        <v>2</v>
      </c>
      <c r="F68" s="129">
        <v>19282332</v>
      </c>
      <c r="G68" s="130">
        <f>IF(ISBLANK(F68),"-",(F68/$D$50*$D$47*$B$67)*$B$56/$D$67)</f>
        <v>12.390265703464026</v>
      </c>
      <c r="H68" s="131">
        <f t="shared" si="0"/>
        <v>0.9912212562771221</v>
      </c>
    </row>
    <row r="69" spans="1:8" ht="26.25" customHeight="1" x14ac:dyDescent="0.4">
      <c r="A69" s="172" t="s">
        <v>69</v>
      </c>
      <c r="B69" s="182"/>
      <c r="C69" s="171"/>
      <c r="D69" s="179"/>
      <c r="E69" s="128">
        <v>3</v>
      </c>
      <c r="F69" s="129">
        <v>19396077</v>
      </c>
      <c r="G69" s="130">
        <f>IF(ISBLANK(F69),"-",(F69/$D$50*$D$47*$B$67)*$B$56/$D$67)</f>
        <v>12.463354932113369</v>
      </c>
      <c r="H69" s="131">
        <f t="shared" si="0"/>
        <v>0.99706839456906948</v>
      </c>
    </row>
    <row r="70" spans="1:8" ht="27" customHeight="1" x14ac:dyDescent="0.4">
      <c r="A70" s="174"/>
      <c r="B70" s="183"/>
      <c r="C70" s="181"/>
      <c r="D70" s="180"/>
      <c r="E70" s="132">
        <v>4</v>
      </c>
      <c r="F70" s="133"/>
      <c r="G70" s="134" t="str">
        <f>IF(ISBLANK(F70),"-",(F70/$D$50*$D$47*$B$67)*$B$56/$D$67)</f>
        <v>-</v>
      </c>
      <c r="H70" s="135" t="str">
        <f t="shared" si="0"/>
        <v>-</v>
      </c>
    </row>
    <row r="71" spans="1:8" ht="26.25" customHeight="1" x14ac:dyDescent="0.4">
      <c r="A71" s="142"/>
      <c r="B71" s="142"/>
      <c r="C71" s="142"/>
      <c r="D71" s="142"/>
      <c r="E71" s="142"/>
      <c r="F71" s="110" t="s">
        <v>62</v>
      </c>
      <c r="G71" s="166">
        <f>AVERAGE(G59:G70)</f>
        <v>12.236255923816802</v>
      </c>
      <c r="H71" s="144">
        <f>AVERAGE(H59:H70)</f>
        <v>0.9789004739053444</v>
      </c>
    </row>
    <row r="72" spans="1:8" ht="26.25" customHeight="1" x14ac:dyDescent="0.4">
      <c r="A72" s="52"/>
      <c r="B72" s="52"/>
      <c r="C72" s="142"/>
      <c r="D72" s="142"/>
      <c r="E72" s="142"/>
      <c r="F72" s="101" t="s">
        <v>75</v>
      </c>
      <c r="G72" s="145">
        <f>STDEV(G59:G70)/G71</f>
        <v>1.3323375156030293E-2</v>
      </c>
      <c r="H72" s="145">
        <f>STDEV(H59:H70)/H71</f>
        <v>1.3323375156030286E-2</v>
      </c>
    </row>
    <row r="73" spans="1:8" ht="27" customHeight="1" x14ac:dyDescent="0.4">
      <c r="A73" s="142"/>
      <c r="B73" s="142"/>
      <c r="C73" s="143"/>
      <c r="D73" s="146"/>
      <c r="E73" s="146"/>
      <c r="F73" s="115" t="s">
        <v>19</v>
      </c>
      <c r="G73" s="147">
        <f>COUNT(G59:G70)</f>
        <v>9</v>
      </c>
      <c r="H73" s="147">
        <f>COUNT(H59:H70)</f>
        <v>9</v>
      </c>
    </row>
    <row r="74" spans="1:8" ht="18.75" customHeight="1" x14ac:dyDescent="0.3">
      <c r="A74" s="142"/>
      <c r="B74" s="142"/>
      <c r="C74" s="143"/>
      <c r="D74" s="146"/>
      <c r="E74" s="146"/>
      <c r="F74" s="146"/>
      <c r="G74" s="146"/>
      <c r="H74" s="143"/>
    </row>
    <row r="75" spans="1:8" ht="26.25" customHeight="1" x14ac:dyDescent="0.3">
      <c r="A75" s="148" t="s">
        <v>97</v>
      </c>
      <c r="B75" s="149" t="s">
        <v>98</v>
      </c>
      <c r="C75" s="171" t="str">
        <f>B20</f>
        <v>Imiquimod</v>
      </c>
      <c r="D75" s="171"/>
      <c r="E75" s="150" t="s">
        <v>99</v>
      </c>
      <c r="F75" s="151">
        <f>H71</f>
        <v>0.9789004739053444</v>
      </c>
      <c r="G75" s="52"/>
      <c r="H75" s="143"/>
    </row>
    <row r="76" spans="1:8" ht="19.5" customHeight="1" x14ac:dyDescent="0.3">
      <c r="A76" s="152"/>
      <c r="B76" s="153"/>
      <c r="C76" s="154"/>
      <c r="D76" s="154"/>
      <c r="E76" s="153"/>
      <c r="F76" s="153"/>
      <c r="G76" s="153"/>
      <c r="H76" s="153"/>
    </row>
    <row r="77" spans="1:8" ht="18.75" customHeight="1" x14ac:dyDescent="0.3">
      <c r="A77" s="52"/>
      <c r="B77" s="120" t="s">
        <v>25</v>
      </c>
      <c r="C77" s="52"/>
      <c r="D77" s="52"/>
      <c r="E77" s="143" t="s">
        <v>26</v>
      </c>
      <c r="F77" s="143"/>
      <c r="G77" s="143" t="s">
        <v>27</v>
      </c>
      <c r="H77" s="52"/>
    </row>
    <row r="78" spans="1:8" ht="54.95" customHeight="1" x14ac:dyDescent="0.3">
      <c r="A78" s="155" t="s">
        <v>28</v>
      </c>
      <c r="B78" s="156"/>
      <c r="C78" s="156"/>
      <c r="D78" s="142"/>
      <c r="E78" s="157"/>
      <c r="F78" s="158"/>
      <c r="G78" s="159"/>
      <c r="H78" s="159"/>
    </row>
    <row r="79" spans="1:8" ht="54.95" customHeight="1" x14ac:dyDescent="0.3">
      <c r="A79" s="155" t="s">
        <v>29</v>
      </c>
      <c r="B79" s="160"/>
      <c r="C79" s="160"/>
      <c r="D79" s="161"/>
      <c r="E79" s="162"/>
      <c r="F79" s="158"/>
      <c r="G79" s="163"/>
      <c r="H79" s="163"/>
    </row>
    <row r="250" spans="1:1" x14ac:dyDescent="0.2">
      <c r="A250">
        <v>0</v>
      </c>
    </row>
  </sheetData>
  <sheetProtection password="F258" sheet="1" objects="1" scenarios="1" formatCells="0" formatColumns="0"/>
  <mergeCells count="21">
    <mergeCell ref="C32:H32"/>
    <mergeCell ref="B26:C26"/>
    <mergeCell ref="B27:C27"/>
    <mergeCell ref="C29:H29"/>
    <mergeCell ref="C31:H31"/>
    <mergeCell ref="A1:I7"/>
    <mergeCell ref="A8:I14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D36:E36"/>
    <mergeCell ref="A16:H16"/>
    <mergeCell ref="A17:H17"/>
    <mergeCell ref="B18:C18"/>
    <mergeCell ref="B20:C20"/>
  </mergeCells>
  <conditionalFormatting sqref="D51">
    <cfRule type="cellIs" dxfId="2" priority="1" operator="greaterThan">
      <formula>0.02</formula>
    </cfRule>
  </conditionalFormatting>
  <conditionalFormatting sqref="G72">
    <cfRule type="cellIs" dxfId="1" priority="2" operator="greaterThan">
      <formula>0.02</formula>
    </cfRule>
  </conditionalFormatting>
  <conditionalFormatting sqref="H72">
    <cfRule type="cellIs" dxfId="0" priority="3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&amp;LVer.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Imiquimod</vt:lpstr>
      <vt:lpstr>Imiquimod!Print_Area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2017-08-15T09:22:40Z</cp:lastPrinted>
  <dcterms:created xsi:type="dcterms:W3CDTF">2005-07-05T10:19:27Z</dcterms:created>
  <dcterms:modified xsi:type="dcterms:W3CDTF">2017-08-15T09:43:07Z</dcterms:modified>
</cp:coreProperties>
</file>