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F63" i="1" l="1"/>
  <c r="B50" i="1"/>
  <c r="B24" i="1"/>
  <c r="F61" i="1"/>
  <c r="D59" i="1" l="1"/>
  <c r="D58" i="1"/>
  <c r="E58" i="1" s="1"/>
  <c r="F58" i="1" s="1"/>
  <c r="B32" i="1"/>
  <c r="B38" i="1" s="1"/>
  <c r="A38" i="1" s="1"/>
  <c r="B39" i="1" s="1"/>
  <c r="A39" i="1" s="1"/>
  <c r="B40" i="1" s="1"/>
  <c r="A40" i="1" s="1"/>
  <c r="B41" i="1" s="1"/>
  <c r="A41" i="1" s="1"/>
  <c r="B26" i="1"/>
  <c r="F55" i="2"/>
  <c r="F51" i="2"/>
  <c r="F49" i="2"/>
  <c r="D47" i="2"/>
  <c r="E47" i="2" s="1"/>
  <c r="F47" i="2" s="1"/>
  <c r="D46" i="2"/>
  <c r="E46" i="2" s="1"/>
  <c r="F46" i="2" s="1"/>
  <c r="B34" i="2"/>
  <c r="B16" i="2"/>
  <c r="F67" i="1"/>
  <c r="E59" i="1"/>
  <c r="F59" i="1" s="1"/>
  <c r="F48" i="2" l="1"/>
  <c r="F52" i="2" s="1"/>
  <c r="D55" i="2" s="1"/>
  <c r="F60" i="1"/>
  <c r="F64" i="1" s="1"/>
  <c r="D67" i="1" s="1"/>
</calcChain>
</file>

<file path=xl/sharedStrings.xml><?xml version="1.0" encoding="utf-8"?>
<sst xmlns="http://schemas.openxmlformats.org/spreadsheetml/2006/main" count="136" uniqueCount="82">
  <si>
    <t>MICOBIOLOGY NO.</t>
  </si>
  <si>
    <t>BIOL/002/2016</t>
  </si>
  <si>
    <t>DATE RECEIVED</t>
  </si>
  <si>
    <t>2016-02-24 06:32:55</t>
  </si>
  <si>
    <t>Analysis Report</t>
  </si>
  <si>
    <t>Iron in Sucrose Microbial Assay</t>
  </si>
  <si>
    <t>Sample Name:</t>
  </si>
  <si>
    <t>Lab Ref No: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</si>
  <si>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</si>
  <si>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</si>
  <si>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</si>
  <si>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</si>
  <si>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</si>
  <si>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</si>
  <si>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</si>
  <si>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</si>
  <si>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</si>
  <si>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</si>
  <si>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</si>
  <si>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</si>
  <si>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</si>
  <si>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</si>
  <si>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</si>
  <si>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</si>
  <si>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</si>
  <si>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</si>
  <si>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</si>
  <si>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</si>
  <si>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</si>
  <si>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</si>
  <si>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</si>
  <si>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</si>
  <si>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</si>
  <si>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</si>
  <si>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</si>
  <si>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</si>
  <si>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</si>
  <si>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</si>
  <si>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</si>
  <si>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</si>
  <si>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</si>
  <si>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</si>
  <si>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</si>
  <si>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</si>
  <si>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</si>
  <si>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</si>
  <si>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</si>
  <si>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</si>
  <si>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</si>
  <si>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</si>
  <si>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</si>
  <si>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</si>
  <si>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</si>
  <si>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</si>
  <si>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</si>
  <si>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</si>
  <si>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</si>
  <si>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</si>
  <si>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</si>
  <si>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</si>
  <si>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</si>
  <si>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</si>
  <si>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</si>
  <si>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</si>
  <si>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</si>
  <si>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</si>
  <si>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</si>
  <si>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</si>
  <si>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</si>
  <si>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</si>
  <si>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</si>
  <si>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</si>
  <si>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</si>
  <si>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</si>
  <si>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</si>
  <si>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</si>
  <si>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</si>
  <si>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 xml:space="preserve">The endotoxin concentration in the sample is less than: </t>
  </si>
  <si>
    <t>ERIC/FRANCIS</t>
  </si>
  <si>
    <t>Sample Dilution factor:</t>
  </si>
  <si>
    <t>DIPIFER INJECTION</t>
  </si>
  <si>
    <t>NDQD201608088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</si>
</sst>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left" vertical="top"/>
    </xf>
    <xf numFmtId="1" fontId="4" fillId="2" borderId="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" fontId="1" fillId="2" borderId="3" xfId="0" applyNumberFormat="1" applyFont="1" applyFill="1" applyBorder="1" applyAlignment="1">
      <alignment horizontal="center" vertical="top"/>
    </xf>
    <xf numFmtId="1" fontId="1" fillId="2" borderId="2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49" zoomScale="80" zoomScaleNormal="85" workbookViewId="0">
      <selection activeCell="C58" sqref="C58:C5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80</v>
      </c>
      <c r="F14" s="3"/>
    </row>
    <row r="15" spans="1:6" ht="15.95" customHeight="1" x14ac:dyDescent="0.3">
      <c r="A15" s="4" t="s">
        <v>7</v>
      </c>
      <c r="B15" s="1" t="s">
        <v>81</v>
      </c>
    </row>
    <row r="16" spans="1:6" ht="15.95" customHeight="1" x14ac:dyDescent="0.3">
      <c r="A16" s="4" t="s">
        <v>8</v>
      </c>
      <c r="B16" s="5" t="s">
        <v>9</v>
      </c>
    </row>
    <row r="17" spans="1:7" ht="15.95" customHeight="1" x14ac:dyDescent="0.3">
      <c r="A17" s="4" t="s">
        <v>10</v>
      </c>
      <c r="B17" s="1" t="s">
        <v>11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13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3.7</v>
      </c>
      <c r="C23" s="13" t="s">
        <v>20</v>
      </c>
      <c r="D23" s="14"/>
      <c r="E23" s="15"/>
    </row>
    <row r="24" spans="1:7" s="9" customFormat="1" ht="19.5" customHeight="1" x14ac:dyDescent="0.3">
      <c r="A24" s="16" t="s">
        <v>23</v>
      </c>
      <c r="B24" s="17">
        <f>100/5</f>
        <v>20</v>
      </c>
      <c r="C24" s="18" t="s">
        <v>72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24</v>
      </c>
      <c r="B26" s="20">
        <f>B23*B24/B22</f>
        <v>14800</v>
      </c>
      <c r="C26" s="18"/>
      <c r="D26" s="14"/>
      <c r="E26" s="15"/>
    </row>
    <row r="27" spans="1:7" s="9" customFormat="1" ht="19.5" customHeight="1" x14ac:dyDescent="0.3">
      <c r="A27" s="14" t="s">
        <v>25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21" t="s">
        <v>26</v>
      </c>
      <c r="B29" s="122"/>
      <c r="C29" s="123" t="s">
        <v>27</v>
      </c>
      <c r="D29" s="123"/>
      <c r="E29" s="123"/>
      <c r="F29" s="124"/>
    </row>
    <row r="30" spans="1:7" ht="20.100000000000001" customHeight="1" x14ac:dyDescent="0.3">
      <c r="A30" s="25" t="s">
        <v>28</v>
      </c>
      <c r="B30" s="99" t="s">
        <v>73</v>
      </c>
      <c r="C30" s="125" t="s">
        <v>29</v>
      </c>
      <c r="D30" s="126"/>
      <c r="E30" s="126" t="s">
        <v>30</v>
      </c>
      <c r="F30" s="127"/>
    </row>
    <row r="31" spans="1:7" ht="20.100000000000001" customHeight="1" x14ac:dyDescent="0.3">
      <c r="A31" s="27" t="s">
        <v>31</v>
      </c>
      <c r="B31" s="114" t="s">
        <v>74</v>
      </c>
      <c r="C31" s="128">
        <v>1</v>
      </c>
      <c r="D31" s="129"/>
      <c r="E31" s="130">
        <v>0.999</v>
      </c>
      <c r="F31" s="131"/>
      <c r="G31" s="9"/>
    </row>
    <row r="32" spans="1:7" ht="20.100000000000001" customHeight="1" x14ac:dyDescent="0.3">
      <c r="A32" s="97" t="s">
        <v>33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9" t="s">
        <v>34</v>
      </c>
      <c r="B35" s="119"/>
      <c r="C35" s="119"/>
      <c r="D35" s="119"/>
      <c r="E35" s="119"/>
      <c r="F35" s="119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35</v>
      </c>
      <c r="B37" s="87" t="s">
        <v>36</v>
      </c>
      <c r="C37" s="87" t="s">
        <v>37</v>
      </c>
      <c r="D37" s="87" t="s">
        <v>38</v>
      </c>
      <c r="E37" s="87" t="s">
        <v>39</v>
      </c>
      <c r="F37" s="113" t="s">
        <v>40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0" t="s">
        <v>41</v>
      </c>
      <c r="B43" s="120"/>
      <c r="C43" s="120"/>
      <c r="D43" s="120"/>
      <c r="E43" s="120"/>
      <c r="F43" s="120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37</v>
      </c>
      <c r="B45" s="87" t="s">
        <v>38</v>
      </c>
      <c r="C45" s="87" t="s">
        <v>39</v>
      </c>
      <c r="D45" s="95" t="s">
        <v>40</v>
      </c>
      <c r="E45" s="87" t="s">
        <v>42</v>
      </c>
      <c r="F45" s="95" t="s">
        <v>43</v>
      </c>
    </row>
    <row r="46" spans="1:9" s="85" customFormat="1" x14ac:dyDescent="0.25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44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45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79</v>
      </c>
      <c r="B50" s="115">
        <f>B46/A46*D46/C46</f>
        <v>10000</v>
      </c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15</v>
      </c>
      <c r="B51" s="42" t="s">
        <v>46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47</v>
      </c>
      <c r="B53" s="46">
        <v>6.07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48</v>
      </c>
      <c r="B54" s="45">
        <v>-0.23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49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50</v>
      </c>
      <c r="B57" s="52" t="s">
        <v>51</v>
      </c>
      <c r="C57" s="53" t="s">
        <v>52</v>
      </c>
      <c r="D57" s="54" t="s">
        <v>53</v>
      </c>
      <c r="E57" s="53" t="s">
        <v>54</v>
      </c>
      <c r="F57" s="55" t="s">
        <v>55</v>
      </c>
      <c r="G57" s="56"/>
      <c r="H57" s="56"/>
      <c r="I57" s="56"/>
    </row>
    <row r="58" spans="1:9" s="64" customFormat="1" ht="27" customHeight="1" x14ac:dyDescent="0.25">
      <c r="A58" s="58" t="s">
        <v>75</v>
      </c>
      <c r="B58" s="59">
        <v>50</v>
      </c>
      <c r="C58" s="133">
        <v>4059</v>
      </c>
      <c r="D58" s="61">
        <f>LN(C58)</f>
        <v>8.3086919168388977</v>
      </c>
      <c r="E58" s="61">
        <f>(D58-$B$53)/$B$54</f>
        <v>-9.7334431166908573</v>
      </c>
      <c r="F58" s="62">
        <f>EXP(E58)</f>
        <v>5.9267876125678666E-5</v>
      </c>
      <c r="G58" s="63"/>
      <c r="H58" s="63"/>
      <c r="I58" s="63"/>
    </row>
    <row r="59" spans="1:9" s="64" customFormat="1" ht="27" customHeight="1" x14ac:dyDescent="0.25">
      <c r="A59" s="65" t="s">
        <v>76</v>
      </c>
      <c r="B59" s="66">
        <v>50</v>
      </c>
      <c r="C59" s="134">
        <v>4059</v>
      </c>
      <c r="D59" s="68">
        <f>LN(4059)</f>
        <v>8.3086919168388977</v>
      </c>
      <c r="E59" s="68">
        <f>(D59-$B$53)/$B$54</f>
        <v>-9.7334431166908573</v>
      </c>
      <c r="F59" s="69">
        <f>EXP(E59)</f>
        <v>5.9267876125678666E-5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7" t="s">
        <v>56</v>
      </c>
      <c r="E60" s="117"/>
      <c r="F60" s="70">
        <f>AVERAGE(F58:F59)</f>
        <v>5.9267876125678666E-5</v>
      </c>
      <c r="G60" s="9"/>
      <c r="H60" s="9"/>
      <c r="I60" s="9"/>
    </row>
    <row r="61" spans="1:9" ht="25.5" customHeight="1" x14ac:dyDescent="0.3">
      <c r="E61" s="71" t="s">
        <v>57</v>
      </c>
      <c r="F61" s="72">
        <f>STDEV(C58,4059)/AVERAGE(C58,4059)</f>
        <v>0</v>
      </c>
      <c r="G61" s="9"/>
      <c r="H61" s="9"/>
    </row>
    <row r="62" spans="1:9" ht="26.25" customHeight="1" x14ac:dyDescent="0.3">
      <c r="A62" s="8"/>
      <c r="B62" s="45"/>
      <c r="C62" s="8"/>
      <c r="D62" s="117" t="s">
        <v>58</v>
      </c>
      <c r="E62" s="117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59</v>
      </c>
      <c r="F63" s="116">
        <f>B50</f>
        <v>10000</v>
      </c>
      <c r="G63" s="9"/>
      <c r="H63" s="9"/>
    </row>
    <row r="64" spans="1:9" ht="25.5" customHeight="1" x14ac:dyDescent="0.3">
      <c r="E64" s="71" t="s">
        <v>60</v>
      </c>
      <c r="F64" s="75">
        <f>F63*F60</f>
        <v>0.59267876125678665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61</v>
      </c>
      <c r="C67" s="76" t="s">
        <v>77</v>
      </c>
      <c r="D67" s="118">
        <f>F64/B24</f>
        <v>2.9633938062839333E-2</v>
      </c>
      <c r="E67" s="118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63</v>
      </c>
      <c r="C72" s="63" t="s">
        <v>64</v>
      </c>
      <c r="D72" s="79"/>
      <c r="F72" s="80" t="s">
        <v>65</v>
      </c>
      <c r="G72" s="9"/>
      <c r="H72" s="9"/>
    </row>
    <row r="73" spans="1:9" ht="24.95" customHeight="1" x14ac:dyDescent="0.3">
      <c r="A73" s="81" t="s">
        <v>78</v>
      </c>
      <c r="C73" s="81" t="s">
        <v>66</v>
      </c>
      <c r="D73" s="21"/>
      <c r="F73" s="21" t="s">
        <v>67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NDQD201602750 / Bacterial Endotoxin / Download 1  /  Analyst - Eric Ngamau /  Date 21-11-2016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68</v>
      </c>
      <c r="F13" s="3"/>
    </row>
    <row r="14" spans="1:6" ht="15.95" customHeight="1" x14ac:dyDescent="0.3">
      <c r="A14" s="4" t="s">
        <v>6</v>
      </c>
      <c r="B14" s="2" t="s">
        <v>68</v>
      </c>
      <c r="F14" s="3"/>
    </row>
    <row r="15" spans="1:6" ht="15.95" customHeight="1" x14ac:dyDescent="0.3">
      <c r="A15" s="4" t="s">
        <v>7</v>
      </c>
      <c r="B15" s="1" t="s">
        <v>69</v>
      </c>
    </row>
    <row r="16" spans="1:6" ht="15.95" customHeight="1" x14ac:dyDescent="0.3">
      <c r="A16" s="4" t="s">
        <v>8</v>
      </c>
      <c r="B16" s="5" t="str">
        <f>B13</f>
        <v>PACLITAXEL INJECTION</v>
      </c>
    </row>
    <row r="17" spans="1:7" ht="15.95" customHeight="1" x14ac:dyDescent="0.3">
      <c r="A17" s="4" t="s">
        <v>10</v>
      </c>
      <c r="B17" s="1" t="s">
        <v>70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26</v>
      </c>
      <c r="B30" s="122"/>
      <c r="C30" s="123" t="s">
        <v>27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29</v>
      </c>
      <c r="D31" s="126"/>
      <c r="E31" s="126" t="s">
        <v>30</v>
      </c>
      <c r="F31" s="127"/>
    </row>
    <row r="32" spans="1:7" ht="20.100000000000001" customHeight="1" x14ac:dyDescent="0.3">
      <c r="A32" s="25" t="s">
        <v>28</v>
      </c>
      <c r="B32" s="26" t="s">
        <v>71</v>
      </c>
      <c r="C32" s="128">
        <v>-0.999</v>
      </c>
      <c r="D32" s="129"/>
      <c r="E32" s="130">
        <v>0.998</v>
      </c>
      <c r="F32" s="131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56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58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2016-11-21T12:07:40Z</cp:lastPrinted>
  <dcterms:created xsi:type="dcterms:W3CDTF">2014-04-25T13:22:50Z</dcterms:created>
  <dcterms:modified xsi:type="dcterms:W3CDTF">2016-12-02T11:53:19Z</dcterms:modified>
</cp:coreProperties>
</file>