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510" yWindow="525" windowWidth="15015" windowHeight="9915" activeTab="2"/>
  </bookViews>
  <sheets>
    <sheet name="Uniformity" sheetId="8" r:id="rId1"/>
    <sheet name="Aluminium hydroxide" sheetId="7" r:id="rId2"/>
    <sheet name="magnessium hydroxide" sheetId="10" r:id="rId3"/>
  </sheets>
  <externalReferences>
    <externalReference r:id="rId4"/>
  </externalReferences>
  <definedNames>
    <definedName name="_xlnm.Print_Area" localSheetId="2">'magnessium hydroxide'!$A$1:$I$65</definedName>
    <definedName name="_xlnm.Print_Area" localSheetId="0">Uniformity!$A$1:$F$54</definedName>
  </definedNames>
  <calcPr calcId="145621"/>
</workbook>
</file>

<file path=xl/calcChain.xml><?xml version="1.0" encoding="utf-8"?>
<calcChain xmlns="http://schemas.openxmlformats.org/spreadsheetml/2006/main">
  <c r="B55" i="10" l="1"/>
  <c r="E55" i="10" s="1"/>
  <c r="B54" i="10"/>
  <c r="B53" i="10"/>
  <c r="E53" i="10" s="1"/>
  <c r="B47" i="10"/>
  <c r="D59" i="10"/>
  <c r="D57" i="10"/>
  <c r="D58" i="10" s="1"/>
  <c r="B57" i="10"/>
  <c r="I56" i="10"/>
  <c r="H56" i="10"/>
  <c r="G56" i="10"/>
  <c r="F56" i="10"/>
  <c r="E56" i="10"/>
  <c r="E54" i="10"/>
  <c r="C49" i="10"/>
  <c r="C45" i="10"/>
  <c r="B44" i="10"/>
  <c r="G37" i="10"/>
  <c r="F37" i="10"/>
  <c r="E37" i="10"/>
  <c r="C37" i="10"/>
  <c r="C36" i="10"/>
  <c r="E36" i="10" s="1"/>
  <c r="C35" i="10"/>
  <c r="E35" i="10" s="1"/>
  <c r="C34" i="10"/>
  <c r="E34" i="10" s="1"/>
  <c r="F36" i="10" l="1"/>
  <c r="G36" i="10"/>
  <c r="E40" i="10"/>
  <c r="G34" i="10"/>
  <c r="F34" i="10"/>
  <c r="G35" i="10"/>
  <c r="F35" i="10"/>
  <c r="E38" i="10"/>
  <c r="E39" i="10" s="1"/>
  <c r="D37" i="7"/>
  <c r="D38" i="7" s="1"/>
  <c r="D41" i="7" s="1"/>
  <c r="C46" i="8"/>
  <c r="D41" i="8" s="1"/>
  <c r="C45" i="8"/>
  <c r="C19" i="8"/>
  <c r="F38" i="10" l="1"/>
  <c r="G38" i="10"/>
  <c r="F55" i="10" s="1"/>
  <c r="G55" i="10" s="1"/>
  <c r="H55" i="10" s="1"/>
  <c r="I55" i="10" s="1"/>
  <c r="D42" i="7"/>
  <c r="F42" i="7"/>
  <c r="E42" i="7"/>
  <c r="C50" i="8"/>
  <c r="D26" i="8"/>
  <c r="D30" i="8"/>
  <c r="D34" i="8"/>
  <c r="D38" i="8"/>
  <c r="D42" i="8"/>
  <c r="B49" i="8"/>
  <c r="D50" i="8"/>
  <c r="D27" i="8"/>
  <c r="D31" i="8"/>
  <c r="D35" i="8"/>
  <c r="D39" i="8"/>
  <c r="D43" i="8"/>
  <c r="C49" i="8"/>
  <c r="D24" i="8"/>
  <c r="D28" i="8"/>
  <c r="D32" i="8"/>
  <c r="D36" i="8"/>
  <c r="D40" i="8"/>
  <c r="D49" i="8"/>
  <c r="D25" i="8"/>
  <c r="D29" i="8"/>
  <c r="D33" i="8"/>
  <c r="D37" i="8"/>
  <c r="C10" i="7"/>
  <c r="E10" i="7" s="1"/>
  <c r="C9" i="7"/>
  <c r="E9" i="7" s="1"/>
  <c r="C8" i="7"/>
  <c r="E8" i="7" s="1"/>
  <c r="C27" i="7"/>
  <c r="B27" i="7"/>
  <c r="F53" i="10" l="1"/>
  <c r="G53" i="10" s="1"/>
  <c r="F54" i="10"/>
  <c r="G54" i="10" s="1"/>
  <c r="H54" i="10" s="1"/>
  <c r="I54" i="10" s="1"/>
  <c r="E11" i="7"/>
  <c r="D23" i="7" s="1"/>
  <c r="E23" i="7" s="1"/>
  <c r="D33" i="7"/>
  <c r="E33" i="7"/>
  <c r="F33" i="7"/>
  <c r="G59" i="10" l="1"/>
  <c r="G57" i="10"/>
  <c r="H53" i="10"/>
  <c r="I53" i="10" s="1"/>
  <c r="E12" i="7"/>
  <c r="D24" i="7"/>
  <c r="E24" i="7" s="1"/>
  <c r="D25" i="7"/>
  <c r="E25" i="7" s="1"/>
  <c r="E26" i="7" s="1"/>
  <c r="E27" i="7" s="1"/>
  <c r="F34" i="7"/>
  <c r="F36" i="7" s="1"/>
  <c r="F43" i="7" s="1"/>
  <c r="F45" i="7" s="1"/>
  <c r="E34" i="7"/>
  <c r="E36" i="7" s="1"/>
  <c r="E43" i="7" s="1"/>
  <c r="E45" i="7" s="1"/>
  <c r="D34" i="7"/>
  <c r="D36" i="7" s="1"/>
  <c r="D43" i="7" s="1"/>
  <c r="D45" i="7" s="1"/>
  <c r="H59" i="10" l="1"/>
  <c r="H57" i="10"/>
  <c r="H58" i="10" s="1"/>
  <c r="I57" i="10"/>
  <c r="I58" i="10" s="1"/>
  <c r="I59" i="10"/>
  <c r="D48" i="7"/>
  <c r="D47" i="7"/>
</calcChain>
</file>

<file path=xl/sharedStrings.xml><?xml version="1.0" encoding="utf-8"?>
<sst xmlns="http://schemas.openxmlformats.org/spreadsheetml/2006/main" count="142" uniqueCount="110">
  <si>
    <t>Please enter the required information in the cells highlighted in green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</si>
  <si>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</si>
  <si>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</si>
  <si>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</si>
  <si>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</si>
  <si>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</si>
  <si>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</si>
  <si>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Name</t>
  </si>
  <si>
    <t>Date</t>
  </si>
  <si>
    <t>Signature</t>
  </si>
  <si>
    <t>Analysed by:</t>
  </si>
  <si>
    <t>Reviewed By:</t>
  </si>
  <si>
    <t>Analysis Data</t>
  </si>
  <si>
    <t>Equivalence:</t>
  </si>
  <si>
    <r>
      <t>Na</t>
    </r>
    <r>
      <rPr>
        <vertAlign val="subscript"/>
        <sz val="11"/>
        <color indexed="8"/>
        <rFont val="Calibri"/>
        <family val="2"/>
      </rPr>
      <t>2</t>
    </r>
    <r>
      <rPr>
        <sz val="10"/>
        <color rgb="FF000000"/>
        <rFont val="Arial"/>
      </rPr>
      <t>CO</t>
    </r>
    <r>
      <rPr>
        <vertAlign val="subscript"/>
        <sz val="11"/>
        <color indexed="8"/>
        <rFont val="Calibri"/>
        <family val="2"/>
      </rPr>
      <t>3</t>
    </r>
  </si>
  <si>
    <t>Mass (mg)</t>
  </si>
  <si>
    <t>Expected (mL)</t>
  </si>
  <si>
    <t>Actual Titre (mL)</t>
  </si>
  <si>
    <t>Factor</t>
  </si>
  <si>
    <t>Preparation:</t>
  </si>
  <si>
    <t>Desired Nominal Concentration:</t>
  </si>
  <si>
    <t>Trial</t>
  </si>
  <si>
    <t>HCL</t>
  </si>
  <si>
    <t>Blank Ratio</t>
  </si>
  <si>
    <t>Sample A</t>
  </si>
  <si>
    <t>Sample B</t>
  </si>
  <si>
    <t>Mean:</t>
  </si>
  <si>
    <t>RSD</t>
  </si>
  <si>
    <t>0.05M EDTA Standardization</t>
  </si>
  <si>
    <r>
      <t>1 ML of</t>
    </r>
    <r>
      <rPr>
        <sz val="10"/>
        <color rgb="FF000000"/>
        <rFont val="Arial"/>
      </rPr>
      <t xml:space="preserve"> 0.05M EDTA</t>
    </r>
    <r>
      <rPr>
        <vertAlign val="subscript"/>
        <sz val="11"/>
        <color indexed="8"/>
        <rFont val="Calibri"/>
        <family val="2"/>
      </rPr>
      <t xml:space="preserve"> </t>
    </r>
    <r>
      <rPr>
        <sz val="11"/>
        <color indexed="8"/>
        <rFont val="Calibri"/>
        <family val="2"/>
      </rPr>
      <t>≡</t>
    </r>
  </si>
  <si>
    <t>mg Zinc</t>
  </si>
  <si>
    <t>0.05M ZINC SULFATE Standardization</t>
  </si>
  <si>
    <t>ZnSO4 dissolved in 1L water</t>
  </si>
  <si>
    <t>EDTA</t>
  </si>
  <si>
    <t>Nominal ZnSO4 (mL)</t>
  </si>
  <si>
    <t>Titre 0.05 M EDTA</t>
  </si>
  <si>
    <t>Actual ZnSO4 (mg)</t>
  </si>
  <si>
    <t>Mwt ZnSO4:</t>
  </si>
  <si>
    <t>ZnSO4</t>
  </si>
  <si>
    <t>Each mL 0.05 M EDTA ≡</t>
  </si>
  <si>
    <t>Each mL 0.05M EDTA is equivalent to:</t>
  </si>
  <si>
    <t>AL(OH)3</t>
  </si>
  <si>
    <t>ZnSO4 Titre (mL):</t>
  </si>
  <si>
    <t>EDTA in excess (mL):</t>
  </si>
  <si>
    <r>
      <t xml:space="preserve">HCl consumed by AL(OH)3 </t>
    </r>
    <r>
      <rPr>
        <sz val="10"/>
        <color rgb="FF000000"/>
        <rFont val="Arial"/>
      </rPr>
      <t xml:space="preserve"> in sample (mL):</t>
    </r>
  </si>
  <si>
    <r>
      <t xml:space="preserve">Equivalent amount AL(OH)3 </t>
    </r>
    <r>
      <rPr>
        <sz val="10"/>
        <color rgb="FF000000"/>
        <rFont val="Arial"/>
      </rPr>
      <t>(mg):</t>
    </r>
  </si>
  <si>
    <r>
      <t xml:space="preserve">Expected AL(OH)3 </t>
    </r>
    <r>
      <rPr>
        <sz val="10"/>
        <color rgb="FF000000"/>
        <rFont val="Arial"/>
      </rPr>
      <t xml:space="preserve"> as per LC:</t>
    </r>
  </si>
  <si>
    <t>MAALOX TABLETS (NDQD201609112)</t>
  </si>
  <si>
    <t>Each Tablet contains Aluminium hydroxide 400 mg</t>
  </si>
  <si>
    <t>Sample average weight:</t>
  </si>
  <si>
    <t>Uniformity of Weight Test Report</t>
  </si>
  <si>
    <t>MAALOX 400 MG TABLETS</t>
  </si>
  <si>
    <t>NDQD201609112</t>
  </si>
  <si>
    <t>Aluminium Hydroxide, Magnesium Hydroxide</t>
  </si>
  <si>
    <t>Each tablet contains Magnesium Hydroxide 400 mg, Aluminium Hydroxide 400 mg</t>
  </si>
  <si>
    <t>2016-09-21 14:21:37</t>
  </si>
  <si>
    <t>Uniformity of weight</t>
  </si>
  <si>
    <t>Tablet weight (mg)</t>
  </si>
  <si>
    <t>% Deviation</t>
  </si>
  <si>
    <t>Total</t>
  </si>
  <si>
    <t>Average</t>
  </si>
  <si>
    <t>% Deviation from mean</t>
  </si>
  <si>
    <t>equivalent weight of AL(OH)3 mg(expected)</t>
  </si>
  <si>
    <t>actual weight of AL(OH)3 mg</t>
  </si>
  <si>
    <t>weight of sample to be taken</t>
  </si>
  <si>
    <t>actual sample weight taken in mg</t>
  </si>
  <si>
    <t>Sample Weight (mg):</t>
  </si>
  <si>
    <t>AL(OH)3 Content per tablet</t>
  </si>
  <si>
    <t>National Quality Control Laoboratory</t>
  </si>
  <si>
    <t>Laboratory Data Calculation Spreadsheet</t>
  </si>
  <si>
    <t>Analysis Report</t>
  </si>
  <si>
    <t>Reaction Ratio (Titrant:Standard)</t>
  </si>
  <si>
    <t>:</t>
  </si>
  <si>
    <t xml:space="preserve">Standard </t>
  </si>
  <si>
    <t>Standard Weight (mg)</t>
  </si>
  <si>
    <t>mMoles of titrant</t>
  </si>
  <si>
    <t>mL Titrant</t>
  </si>
  <si>
    <t>Molarity (mM/mL)</t>
  </si>
  <si>
    <t>Correction Factor</t>
  </si>
  <si>
    <t>A</t>
  </si>
  <si>
    <t>B</t>
  </si>
  <si>
    <t>C</t>
  </si>
  <si>
    <t>D</t>
  </si>
  <si>
    <t>Average :</t>
  </si>
  <si>
    <t>RSD:</t>
  </si>
  <si>
    <t>n:</t>
  </si>
  <si>
    <t>Determination of Content of Active Ingredient in the Sample</t>
  </si>
  <si>
    <t xml:space="preserve">Label Claim: </t>
  </si>
  <si>
    <t>Actual Amount (mg)</t>
  </si>
  <si>
    <t>Sample</t>
  </si>
  <si>
    <t>Titre Vol. (mL)</t>
  </si>
  <si>
    <t>Blank</t>
  </si>
  <si>
    <t>Blank Correction</t>
  </si>
  <si>
    <t>Corrected Titre</t>
  </si>
  <si>
    <t>In sample</t>
  </si>
  <si>
    <t>Percentage content</t>
  </si>
  <si>
    <t>Standardisation of Perchloric Acid</t>
  </si>
  <si>
    <t>Reference Substance:</t>
  </si>
  <si>
    <t xml:space="preserve"> Molecular Weight:</t>
  </si>
  <si>
    <t>Target Concentration</t>
  </si>
  <si>
    <t>Deviation from true Value</t>
  </si>
  <si>
    <t>Each tablet contains</t>
  </si>
  <si>
    <t>Average tablet Content Weight (mg):</t>
  </si>
  <si>
    <t>Weight (mg)</t>
  </si>
  <si>
    <t>Per Tablet</t>
  </si>
  <si>
    <t>Each Tablet contains</t>
  </si>
  <si>
    <t>Average Tablet Content Weight (mg):</t>
  </si>
  <si>
    <t xml:space="preserve"> Magnesium Hydroxide</t>
  </si>
  <si>
    <t>zinc</t>
  </si>
  <si>
    <t>Each mL of 0.05M EDTA VS is Equivalent 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</si>
</sst>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0.00000"/>
    <numFmt numFmtId="165" formatCode="0.0000"/>
    <numFmt numFmtId="166" formatCode="0.000"/>
    <numFmt numFmtId="167" formatCode="0.00\ &quot;mL&quot;"/>
    <numFmt numFmtId="168" formatCode="0.0"/>
    <numFmt numFmtId="169" formatCode="General\ &quot;g&quot;"/>
    <numFmt numFmtId="170" formatCode="0.000\ &quot;mg&quot;"/>
    <numFmt numFmtId="171" formatCode="[$-409]d/mmm/yy;@"/>
    <numFmt numFmtId="172" formatCode="0.0%"/>
    <numFmt numFmtId="173" formatCode="dd\-mmm\-yy"/>
    <numFmt numFmtId="174" formatCode="0.00\ &quot;M&quot;"/>
  </numFmts>
  <fonts count="24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000000"/>
      <name val="Book Antiqua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indexed="8"/>
      <name val="Calibri"/>
      <family val="2"/>
    </font>
    <font>
      <vertAlign val="subscript"/>
      <sz val="11"/>
      <color indexed="8"/>
      <name val="Calibri"/>
      <family val="2"/>
    </font>
    <font>
      <sz val="10"/>
      <color rgb="FF000000"/>
      <name val="Arial"/>
    </font>
    <font>
      <b/>
      <sz val="10"/>
      <color rgb="FF000000"/>
      <name val="Book Antiqua"/>
    </font>
    <font>
      <b/>
      <i/>
      <sz val="10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Arial"/>
    </font>
    <font>
      <sz val="10"/>
      <color rgb="FF000000"/>
      <name val="Book Antiqua"/>
    </font>
    <font>
      <b/>
      <sz val="10"/>
      <color rgb="FF000000"/>
      <name val="Arial"/>
    </font>
    <font>
      <b/>
      <sz val="72"/>
      <color rgb="FF000000"/>
      <name val="Book Antiqua"/>
    </font>
    <font>
      <b/>
      <i/>
      <sz val="14"/>
      <color rgb="FF000000"/>
      <name val="Book Antiqua"/>
    </font>
    <font>
      <b/>
      <sz val="52"/>
      <color rgb="FF000000"/>
      <name val="Book Antiqua"/>
    </font>
    <font>
      <b/>
      <u/>
      <sz val="14"/>
      <color rgb="FF000000"/>
      <name val="Book Antiqua"/>
    </font>
    <font>
      <b/>
      <sz val="14"/>
      <color rgb="FF000000"/>
      <name val="Book Antiqua"/>
    </font>
    <font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</fonts>
  <fills count="9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BFBFB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D8D8D8"/>
        <bgColor rgb="FFFFFFFF"/>
      </patternFill>
    </fill>
  </fills>
  <borders count="48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6">
    <xf numFmtId="0" fontId="0" fillId="0" borderId="0"/>
    <xf numFmtId="0" fontId="2" fillId="2" borderId="0"/>
    <xf numFmtId="9" fontId="2" fillId="2" borderId="0" applyFont="0" applyFill="0" applyBorder="0" applyAlignment="0" applyProtection="0"/>
    <xf numFmtId="0" fontId="8" fillId="2" borderId="0"/>
    <xf numFmtId="0" fontId="8" fillId="2" borderId="0"/>
    <xf numFmtId="0" fontId="8" fillId="2" borderId="0"/>
  </cellStyleXfs>
  <cellXfs count="233">
    <xf numFmtId="0" fontId="0" fillId="2" borderId="0" xfId="0" applyFill="1"/>
    <xf numFmtId="0" fontId="2" fillId="2" borderId="0" xfId="1"/>
    <xf numFmtId="0" fontId="4" fillId="2" borderId="13" xfId="1" applyFont="1" applyFill="1" applyBorder="1" applyAlignment="1"/>
    <xf numFmtId="0" fontId="4" fillId="2" borderId="14" xfId="1" applyFont="1" applyFill="1" applyBorder="1" applyAlignment="1"/>
    <xf numFmtId="0" fontId="4" fillId="2" borderId="15" xfId="1" applyFont="1" applyFill="1" applyBorder="1" applyAlignment="1"/>
    <xf numFmtId="0" fontId="4" fillId="2" borderId="16" xfId="1" applyFont="1" applyFill="1" applyBorder="1" applyAlignment="1">
      <alignment horizontal="center"/>
    </xf>
    <xf numFmtId="0" fontId="4" fillId="2" borderId="0" xfId="1" applyFont="1" applyFill="1" applyBorder="1" applyAlignment="1">
      <alignment horizontal="center"/>
    </xf>
    <xf numFmtId="0" fontId="4" fillId="2" borderId="17" xfId="1" applyFont="1" applyFill="1" applyBorder="1" applyAlignment="1">
      <alignment horizontal="center"/>
    </xf>
    <xf numFmtId="0" fontId="2" fillId="2" borderId="16" xfId="1" applyBorder="1"/>
    <xf numFmtId="0" fontId="2" fillId="2" borderId="0" xfId="1" applyBorder="1"/>
    <xf numFmtId="0" fontId="2" fillId="2" borderId="17" xfId="1" applyBorder="1"/>
    <xf numFmtId="0" fontId="2" fillId="2" borderId="0" xfId="1" applyBorder="1" applyAlignment="1">
      <alignment horizontal="center"/>
    </xf>
    <xf numFmtId="0" fontId="2" fillId="2" borderId="16" xfId="1" applyBorder="1" applyAlignment="1">
      <alignment horizontal="center"/>
    </xf>
    <xf numFmtId="0" fontId="2" fillId="5" borderId="0" xfId="1" applyFill="1" applyBorder="1" applyAlignment="1">
      <alignment horizontal="center"/>
    </xf>
    <xf numFmtId="166" fontId="2" fillId="2" borderId="0" xfId="1" applyNumberFormat="1" applyBorder="1" applyAlignment="1">
      <alignment horizontal="center"/>
    </xf>
    <xf numFmtId="168" fontId="2" fillId="5" borderId="0" xfId="1" applyNumberFormat="1" applyFill="1" applyBorder="1" applyAlignment="1">
      <alignment horizontal="center"/>
    </xf>
    <xf numFmtId="165" fontId="2" fillId="2" borderId="0" xfId="1" applyNumberFormat="1" applyBorder="1" applyAlignment="1">
      <alignment horizontal="center"/>
    </xf>
    <xf numFmtId="165" fontId="2" fillId="4" borderId="18" xfId="1" applyNumberFormat="1" applyFill="1" applyBorder="1" applyAlignment="1">
      <alignment horizontal="center"/>
    </xf>
    <xf numFmtId="10" fontId="2" fillId="2" borderId="0" xfId="2" applyNumberFormat="1" applyFont="1" applyBorder="1" applyAlignment="1">
      <alignment horizontal="center"/>
    </xf>
    <xf numFmtId="2" fontId="2" fillId="2" borderId="0" xfId="1" applyNumberFormat="1" applyBorder="1" applyAlignment="1">
      <alignment horizontal="center"/>
    </xf>
    <xf numFmtId="169" fontId="2" fillId="5" borderId="0" xfId="1" applyNumberFormat="1" applyFill="1" applyBorder="1" applyAlignment="1">
      <alignment horizontal="center"/>
    </xf>
    <xf numFmtId="0" fontId="2" fillId="2" borderId="0" xfId="1" applyBorder="1" applyAlignment="1">
      <alignment horizontal="right"/>
    </xf>
    <xf numFmtId="170" fontId="2" fillId="2" borderId="0" xfId="1" applyNumberFormat="1" applyBorder="1" applyAlignment="1">
      <alignment horizontal="center"/>
    </xf>
    <xf numFmtId="2" fontId="2" fillId="5" borderId="0" xfId="1" applyNumberFormat="1" applyFill="1" applyBorder="1" applyAlignment="1">
      <alignment horizontal="center"/>
    </xf>
    <xf numFmtId="167" fontId="2" fillId="5" borderId="18" xfId="1" applyNumberFormat="1" applyFill="1" applyBorder="1" applyAlignment="1">
      <alignment horizontal="center"/>
    </xf>
    <xf numFmtId="170" fontId="2" fillId="4" borderId="12" xfId="1" applyNumberFormat="1" applyFill="1" applyBorder="1" applyAlignment="1">
      <alignment horizontal="center"/>
    </xf>
    <xf numFmtId="0" fontId="2" fillId="5" borderId="17" xfId="1" applyFill="1" applyBorder="1" applyAlignment="1">
      <alignment horizontal="center"/>
    </xf>
    <xf numFmtId="0" fontId="2" fillId="2" borderId="0" xfId="1" applyAlignment="1">
      <alignment horizontal="center"/>
    </xf>
    <xf numFmtId="0" fontId="2" fillId="2" borderId="17" xfId="1" applyBorder="1" applyAlignment="1">
      <alignment horizontal="center"/>
    </xf>
    <xf numFmtId="166" fontId="2" fillId="2" borderId="17" xfId="1" applyNumberFormat="1" applyBorder="1" applyAlignment="1">
      <alignment horizontal="center"/>
    </xf>
    <xf numFmtId="165" fontId="2" fillId="2" borderId="17" xfId="1" applyNumberFormat="1" applyBorder="1" applyAlignment="1">
      <alignment horizontal="center"/>
    </xf>
    <xf numFmtId="2" fontId="2" fillId="2" borderId="17" xfId="1" applyNumberFormat="1" applyBorder="1" applyAlignment="1">
      <alignment horizontal="center"/>
    </xf>
    <xf numFmtId="10" fontId="2" fillId="4" borderId="12" xfId="2" applyNumberFormat="1" applyFont="1" applyFill="1" applyBorder="1" applyAlignment="1">
      <alignment horizontal="center"/>
    </xf>
    <xf numFmtId="10" fontId="2" fillId="2" borderId="0" xfId="2" applyNumberFormat="1" applyFont="1" applyFill="1" applyBorder="1" applyAlignment="1">
      <alignment horizontal="center"/>
    </xf>
    <xf numFmtId="10" fontId="2" fillId="2" borderId="17" xfId="2" applyNumberFormat="1" applyFont="1" applyFill="1" applyBorder="1" applyAlignment="1">
      <alignment horizontal="center"/>
    </xf>
    <xf numFmtId="0" fontId="2" fillId="2" borderId="0" xfId="1" applyFill="1" applyBorder="1" applyAlignment="1">
      <alignment horizontal="right"/>
    </xf>
    <xf numFmtId="10" fontId="2" fillId="2" borderId="0" xfId="1" applyNumberFormat="1" applyAlignment="1">
      <alignment horizontal="center"/>
    </xf>
    <xf numFmtId="0" fontId="2" fillId="2" borderId="19" xfId="1" applyBorder="1"/>
    <xf numFmtId="0" fontId="2" fillId="2" borderId="20" xfId="1" applyBorder="1"/>
    <xf numFmtId="0" fontId="2" fillId="2" borderId="20" xfId="1" applyFill="1" applyBorder="1" applyAlignment="1">
      <alignment horizontal="right"/>
    </xf>
    <xf numFmtId="10" fontId="2" fillId="2" borderId="20" xfId="2" applyNumberFormat="1" applyFont="1" applyBorder="1" applyAlignment="1">
      <alignment horizontal="center"/>
    </xf>
    <xf numFmtId="0" fontId="2" fillId="2" borderId="21" xfId="1" applyBorder="1"/>
    <xf numFmtId="0" fontId="1" fillId="2" borderId="14" xfId="1" applyFont="1" applyFill="1" applyBorder="1" applyAlignment="1"/>
    <xf numFmtId="0" fontId="1" fillId="2" borderId="0" xfId="1" applyFont="1" applyBorder="1" applyAlignment="1">
      <alignment horizontal="right"/>
    </xf>
    <xf numFmtId="0" fontId="9" fillId="2" borderId="0" xfId="3" applyFont="1" applyFill="1"/>
    <xf numFmtId="0" fontId="8" fillId="2" borderId="0" xfId="3" applyFill="1"/>
    <xf numFmtId="0" fontId="10" fillId="2" borderId="0" xfId="3" applyFont="1" applyFill="1" applyAlignment="1">
      <alignment wrapText="1"/>
    </xf>
    <xf numFmtId="0" fontId="11" fillId="2" borderId="0" xfId="3" applyFont="1" applyFill="1"/>
    <xf numFmtId="0" fontId="3" fillId="2" borderId="0" xfId="3" applyFont="1" applyFill="1"/>
    <xf numFmtId="171" fontId="3" fillId="2" borderId="0" xfId="3" applyNumberFormat="1" applyFont="1" applyFill="1" applyAlignment="1">
      <alignment horizontal="center"/>
    </xf>
    <xf numFmtId="0" fontId="12" fillId="2" borderId="0" xfId="3" applyFont="1" applyFill="1" applyAlignment="1">
      <alignment horizontal="right"/>
    </xf>
    <xf numFmtId="171" fontId="3" fillId="2" borderId="0" xfId="3" applyNumberFormat="1" applyFont="1" applyFill="1"/>
    <xf numFmtId="0" fontId="11" fillId="2" borderId="0" xfId="3" applyFont="1" applyFill="1" applyAlignment="1">
      <alignment horizontal="left"/>
    </xf>
    <xf numFmtId="0" fontId="13" fillId="2" borderId="0" xfId="3" applyFont="1" applyFill="1"/>
    <xf numFmtId="164" fontId="9" fillId="2" borderId="0" xfId="3" applyNumberFormat="1" applyFont="1" applyFill="1"/>
    <xf numFmtId="164" fontId="12" fillId="2" borderId="6" xfId="3" applyNumberFormat="1" applyFont="1" applyFill="1" applyBorder="1" applyAlignment="1">
      <alignment horizontal="center" wrapText="1"/>
    </xf>
    <xf numFmtId="0" fontId="12" fillId="2" borderId="6" xfId="3" applyFont="1" applyFill="1" applyBorder="1" applyAlignment="1">
      <alignment horizontal="center" wrapText="1"/>
    </xf>
    <xf numFmtId="0" fontId="14" fillId="2" borderId="0" xfId="3" applyFont="1" applyFill="1" applyAlignment="1">
      <alignment horizontal="center"/>
    </xf>
    <xf numFmtId="2" fontId="3" fillId="3" borderId="22" xfId="3" applyNumberFormat="1" applyFont="1" applyFill="1" applyBorder="1" applyProtection="1">
      <protection locked="0"/>
    </xf>
    <xf numFmtId="10" fontId="3" fillId="2" borderId="11" xfId="3" applyNumberFormat="1" applyFont="1" applyFill="1" applyBorder="1" applyAlignment="1">
      <alignment horizontal="center"/>
    </xf>
    <xf numFmtId="10" fontId="3" fillId="2" borderId="0" xfId="3" applyNumberFormat="1" applyFont="1" applyFill="1" applyAlignment="1">
      <alignment horizontal="center"/>
    </xf>
    <xf numFmtId="10" fontId="3" fillId="2" borderId="22" xfId="3" applyNumberFormat="1" applyFont="1" applyFill="1" applyBorder="1" applyAlignment="1">
      <alignment horizontal="center"/>
    </xf>
    <xf numFmtId="2" fontId="3" fillId="3" borderId="23" xfId="3" applyNumberFormat="1" applyFont="1" applyFill="1" applyBorder="1" applyProtection="1">
      <protection locked="0"/>
    </xf>
    <xf numFmtId="10" fontId="3" fillId="2" borderId="23" xfId="3" applyNumberFormat="1" applyFont="1" applyFill="1" applyBorder="1" applyAlignment="1">
      <alignment horizontal="center"/>
    </xf>
    <xf numFmtId="165" fontId="14" fillId="2" borderId="0" xfId="3" applyNumberFormat="1" applyFont="1" applyFill="1" applyAlignment="1">
      <alignment horizontal="center"/>
    </xf>
    <xf numFmtId="10" fontId="14" fillId="2" borderId="0" xfId="3" applyNumberFormat="1" applyFont="1" applyFill="1" applyAlignment="1">
      <alignment horizontal="center"/>
    </xf>
    <xf numFmtId="0" fontId="3" fillId="2" borderId="6" xfId="3" applyFont="1" applyFill="1" applyBorder="1" applyAlignment="1">
      <alignment horizontal="right" vertical="center"/>
    </xf>
    <xf numFmtId="165" fontId="3" fillId="2" borderId="6" xfId="3" applyNumberFormat="1" applyFont="1" applyFill="1" applyBorder="1" applyAlignment="1">
      <alignment horizontal="center" vertical="center"/>
    </xf>
    <xf numFmtId="165" fontId="3" fillId="2" borderId="0" xfId="3" applyNumberFormat="1" applyFont="1" applyFill="1" applyAlignment="1">
      <alignment horizontal="center"/>
    </xf>
    <xf numFmtId="164" fontId="12" fillId="2" borderId="6" xfId="3" applyNumberFormat="1" applyFont="1" applyFill="1" applyBorder="1" applyAlignment="1">
      <alignment horizontal="center" vertical="center"/>
    </xf>
    <xf numFmtId="2" fontId="15" fillId="2" borderId="0" xfId="3" applyNumberFormat="1" applyFont="1" applyFill="1" applyAlignment="1">
      <alignment horizontal="right"/>
    </xf>
    <xf numFmtId="2" fontId="12" fillId="2" borderId="0" xfId="3" applyNumberFormat="1" applyFont="1" applyFill="1"/>
    <xf numFmtId="2" fontId="15" fillId="2" borderId="0" xfId="3" applyNumberFormat="1" applyFont="1" applyFill="1"/>
    <xf numFmtId="0" fontId="12" fillId="2" borderId="6" xfId="3" applyFont="1" applyFill="1" applyBorder="1" applyAlignment="1">
      <alignment horizontal="center" vertical="center"/>
    </xf>
    <xf numFmtId="10" fontId="14" fillId="2" borderId="0" xfId="3" applyNumberFormat="1" applyFont="1" applyFill="1"/>
    <xf numFmtId="172" fontId="12" fillId="2" borderId="5" xfId="3" applyNumberFormat="1" applyFont="1" applyFill="1" applyBorder="1" applyAlignment="1">
      <alignment horizontal="center"/>
    </xf>
    <xf numFmtId="2" fontId="12" fillId="2" borderId="6" xfId="3" applyNumberFormat="1" applyFont="1" applyFill="1" applyBorder="1" applyAlignment="1">
      <alignment horizontal="center" vertical="center"/>
    </xf>
    <xf numFmtId="172" fontId="12" fillId="2" borderId="7" xfId="3" applyNumberFormat="1" applyFont="1" applyFill="1" applyBorder="1" applyAlignment="1">
      <alignment horizontal="center"/>
    </xf>
    <xf numFmtId="0" fontId="3" fillId="2" borderId="8" xfId="3" applyFont="1" applyFill="1" applyBorder="1"/>
    <xf numFmtId="0" fontId="3" fillId="2" borderId="0" xfId="3" applyFont="1" applyFill="1" applyAlignment="1">
      <alignment horizontal="center"/>
    </xf>
    <xf numFmtId="10" fontId="3" fillId="2" borderId="8" xfId="3" applyNumberFormat="1" applyFont="1" applyFill="1" applyBorder="1"/>
    <xf numFmtId="0" fontId="12" fillId="2" borderId="4" xfId="3" applyFont="1" applyFill="1" applyBorder="1"/>
    <xf numFmtId="0" fontId="12" fillId="2" borderId="4" xfId="3" applyFont="1" applyFill="1" applyBorder="1" applyAlignment="1">
      <alignment horizontal="center"/>
    </xf>
    <xf numFmtId="0" fontId="3" fillId="2" borderId="4" xfId="3" applyFont="1" applyFill="1" applyBorder="1" applyAlignment="1">
      <alignment horizontal="center"/>
    </xf>
    <xf numFmtId="0" fontId="3" fillId="2" borderId="9" xfId="3" applyFont="1" applyFill="1" applyBorder="1"/>
    <xf numFmtId="0" fontId="12" fillId="2" borderId="10" xfId="3" applyFont="1" applyFill="1" applyBorder="1"/>
    <xf numFmtId="0" fontId="12" fillId="2" borderId="0" xfId="3" applyFont="1" applyFill="1"/>
    <xf numFmtId="0" fontId="3" fillId="2" borderId="10" xfId="3" applyFont="1" applyFill="1" applyBorder="1"/>
    <xf numFmtId="0" fontId="1" fillId="2" borderId="0" xfId="1" applyFont="1" applyBorder="1"/>
    <xf numFmtId="165" fontId="12" fillId="2" borderId="11" xfId="3" applyNumberFormat="1" applyFont="1" applyFill="1" applyBorder="1" applyAlignment="1">
      <alignment horizontal="center" vertical="center"/>
    </xf>
    <xf numFmtId="165" fontId="12" fillId="2" borderId="23" xfId="3" applyNumberFormat="1" applyFont="1" applyFill="1" applyBorder="1" applyAlignment="1">
      <alignment horizontal="center" vertical="center"/>
    </xf>
    <xf numFmtId="0" fontId="10" fillId="2" borderId="1" xfId="3" applyFont="1" applyFill="1" applyBorder="1" applyAlignment="1">
      <alignment horizontal="center" wrapText="1"/>
    </xf>
    <xf numFmtId="0" fontId="10" fillId="2" borderId="2" xfId="3" applyFont="1" applyFill="1" applyBorder="1" applyAlignment="1">
      <alignment horizontal="center" wrapText="1"/>
    </xf>
    <xf numFmtId="0" fontId="10" fillId="2" borderId="3" xfId="3" applyFont="1" applyFill="1" applyBorder="1" applyAlignment="1">
      <alignment horizontal="center" wrapText="1"/>
    </xf>
    <xf numFmtId="0" fontId="11" fillId="2" borderId="0" xfId="3" applyFont="1" applyFill="1" applyAlignment="1">
      <alignment horizontal="center"/>
    </xf>
    <xf numFmtId="0" fontId="12" fillId="2" borderId="0" xfId="3" applyFont="1" applyFill="1" applyAlignment="1">
      <alignment horizontal="right"/>
    </xf>
    <xf numFmtId="164" fontId="9" fillId="2" borderId="0" xfId="3" applyNumberFormat="1" applyFont="1" applyFill="1" applyAlignment="1">
      <alignment horizontal="center"/>
    </xf>
    <xf numFmtId="0" fontId="5" fillId="4" borderId="12" xfId="1" applyFont="1" applyFill="1" applyBorder="1" applyAlignment="1">
      <alignment horizontal="center"/>
    </xf>
    <xf numFmtId="2" fontId="22" fillId="3" borderId="5" xfId="4" applyNumberFormat="1" applyFont="1" applyFill="1" applyBorder="1" applyAlignment="1" applyProtection="1">
      <alignment horizontal="center"/>
      <protection locked="0"/>
    </xf>
    <xf numFmtId="168" fontId="22" fillId="3" borderId="5" xfId="4" applyNumberFormat="1" applyFont="1" applyFill="1" applyBorder="1" applyAlignment="1" applyProtection="1">
      <alignment horizontal="center"/>
      <protection locked="0"/>
    </xf>
    <xf numFmtId="2" fontId="22" fillId="3" borderId="27" xfId="4" applyNumberFormat="1" applyFont="1" applyFill="1" applyBorder="1" applyAlignment="1" applyProtection="1">
      <alignment horizontal="center"/>
      <protection locked="0"/>
    </xf>
    <xf numFmtId="168" fontId="22" fillId="3" borderId="27" xfId="4" applyNumberFormat="1" applyFont="1" applyFill="1" applyBorder="1" applyAlignment="1" applyProtection="1">
      <alignment horizontal="center"/>
      <protection locked="0"/>
    </xf>
    <xf numFmtId="0" fontId="16" fillId="2" borderId="0" xfId="5" applyFont="1" applyFill="1" applyAlignment="1">
      <alignment horizontal="center" vertical="center"/>
    </xf>
    <xf numFmtId="0" fontId="9" fillId="2" borderId="0" xfId="5" applyFont="1" applyFill="1"/>
    <xf numFmtId="0" fontId="8" fillId="2" borderId="0" xfId="5" applyFill="1"/>
    <xf numFmtId="0" fontId="18" fillId="2" borderId="0" xfId="5" applyFont="1" applyFill="1" applyAlignment="1">
      <alignment horizontal="center" vertical="center"/>
    </xf>
    <xf numFmtId="0" fontId="11" fillId="2" borderId="0" xfId="5" applyFont="1" applyFill="1" applyAlignment="1">
      <alignment horizontal="left"/>
    </xf>
    <xf numFmtId="0" fontId="17" fillId="2" borderId="1" xfId="5" applyFont="1" applyFill="1" applyBorder="1" applyAlignment="1">
      <alignment horizontal="center" vertical="center"/>
    </xf>
    <xf numFmtId="0" fontId="17" fillId="2" borderId="2" xfId="5" applyFont="1" applyFill="1" applyBorder="1" applyAlignment="1">
      <alignment horizontal="center" vertical="center"/>
    </xf>
    <xf numFmtId="0" fontId="17" fillId="2" borderId="3" xfId="5" applyFont="1" applyFill="1" applyBorder="1" applyAlignment="1">
      <alignment horizontal="center" vertical="center"/>
    </xf>
    <xf numFmtId="0" fontId="19" fillId="2" borderId="4" xfId="5" applyFont="1" applyFill="1" applyBorder="1" applyAlignment="1">
      <alignment horizontal="center" vertical="center"/>
    </xf>
    <xf numFmtId="0" fontId="20" fillId="2" borderId="0" xfId="5" applyFont="1" applyFill="1" applyAlignment="1">
      <alignment vertical="center"/>
    </xf>
    <xf numFmtId="0" fontId="20" fillId="3" borderId="0" xfId="5" applyFont="1" applyFill="1" applyAlignment="1" applyProtection="1">
      <alignment vertical="center"/>
      <protection locked="0"/>
    </xf>
    <xf numFmtId="0" fontId="21" fillId="3" borderId="0" xfId="5" applyFont="1" applyFill="1" applyAlignment="1" applyProtection="1">
      <alignment horizontal="left" vertical="center"/>
      <protection locked="0"/>
    </xf>
    <xf numFmtId="0" fontId="21" fillId="2" borderId="0" xfId="5" applyFont="1" applyFill="1" applyAlignment="1" applyProtection="1">
      <alignment vertical="center"/>
      <protection locked="0"/>
    </xf>
    <xf numFmtId="0" fontId="21" fillId="3" borderId="0" xfId="5" applyFont="1" applyFill="1" applyAlignment="1" applyProtection="1">
      <alignment vertical="center"/>
      <protection locked="0"/>
    </xf>
    <xf numFmtId="0" fontId="21" fillId="3" borderId="0" xfId="5" applyFont="1" applyFill="1" applyProtection="1">
      <protection locked="0"/>
    </xf>
    <xf numFmtId="173" fontId="21" fillId="3" borderId="0" xfId="5" applyNumberFormat="1" applyFont="1" applyFill="1" applyAlignment="1" applyProtection="1">
      <alignment horizontal="left" vertical="center"/>
      <protection locked="0"/>
    </xf>
    <xf numFmtId="173" fontId="21" fillId="2" borderId="0" xfId="5" applyNumberFormat="1" applyFont="1" applyFill="1" applyAlignment="1">
      <alignment horizontal="left" vertical="center"/>
    </xf>
    <xf numFmtId="0" fontId="19" fillId="2" borderId="0" xfId="5" applyFont="1" applyFill="1" applyAlignment="1">
      <alignment horizontal="left" vertical="center"/>
    </xf>
    <xf numFmtId="0" fontId="20" fillId="2" borderId="0" xfId="5" applyFont="1" applyFill="1" applyAlignment="1">
      <alignment horizontal="left" vertical="center"/>
    </xf>
    <xf numFmtId="0" fontId="21" fillId="2" borderId="0" xfId="5" applyFont="1" applyFill="1" applyAlignment="1">
      <alignment horizontal="right" vertical="center"/>
    </xf>
    <xf numFmtId="0" fontId="20" fillId="2" borderId="0" xfId="5" applyFont="1" applyFill="1" applyAlignment="1">
      <alignment horizontal="center" vertical="center"/>
    </xf>
    <xf numFmtId="0" fontId="21" fillId="2" borderId="0" xfId="5" applyFont="1" applyFill="1" applyAlignment="1">
      <alignment vertical="center"/>
    </xf>
    <xf numFmtId="0" fontId="20" fillId="2" borderId="0" xfId="5" applyFont="1" applyFill="1" applyAlignment="1">
      <alignment vertical="center" wrapText="1"/>
    </xf>
    <xf numFmtId="0" fontId="21" fillId="2" borderId="0" xfId="5" applyFont="1" applyFill="1"/>
    <xf numFmtId="0" fontId="3" fillId="2" borderId="0" xfId="5" applyFont="1" applyFill="1" applyAlignment="1" applyProtection="1">
      <alignment horizontal="left"/>
      <protection locked="0"/>
    </xf>
    <xf numFmtId="0" fontId="20" fillId="2" borderId="0" xfId="5" applyFont="1" applyFill="1" applyAlignment="1">
      <alignment horizontal="right"/>
    </xf>
    <xf numFmtId="2" fontId="22" fillId="3" borderId="0" xfId="5" applyNumberFormat="1" applyFont="1" applyFill="1" applyAlignment="1" applyProtection="1">
      <alignment horizontal="left"/>
      <protection locked="0"/>
    </xf>
    <xf numFmtId="2" fontId="22" fillId="3" borderId="0" xfId="5" applyNumberFormat="1" applyFont="1" applyFill="1" applyAlignment="1" applyProtection="1">
      <alignment horizontal="center"/>
      <protection locked="0"/>
    </xf>
    <xf numFmtId="0" fontId="21" fillId="2" borderId="24" xfId="5" applyFont="1" applyFill="1" applyBorder="1" applyAlignment="1">
      <alignment horizontal="right" vertical="center"/>
    </xf>
    <xf numFmtId="2" fontId="22" fillId="2" borderId="0" xfId="5" applyNumberFormat="1" applyFont="1" applyFill="1" applyAlignment="1" applyProtection="1">
      <alignment horizontal="center"/>
      <protection locked="0"/>
    </xf>
    <xf numFmtId="0" fontId="17" fillId="2" borderId="0" xfId="5" applyFont="1" applyFill="1" applyAlignment="1">
      <alignment vertical="center" wrapText="1"/>
    </xf>
    <xf numFmtId="174" fontId="22" fillId="3" borderId="0" xfId="5" applyNumberFormat="1" applyFont="1" applyFill="1" applyAlignment="1" applyProtection="1">
      <alignment horizontal="center"/>
      <protection locked="0"/>
    </xf>
    <xf numFmtId="2" fontId="21" fillId="2" borderId="0" xfId="5" applyNumberFormat="1" applyFont="1" applyFill="1" applyAlignment="1">
      <alignment horizontal="right"/>
    </xf>
    <xf numFmtId="2" fontId="20" fillId="2" borderId="0" xfId="5" applyNumberFormat="1" applyFont="1" applyFill="1" applyAlignment="1" applyProtection="1">
      <alignment horizontal="center"/>
      <protection locked="0"/>
    </xf>
    <xf numFmtId="2" fontId="20" fillId="2" borderId="0" xfId="5" applyNumberFormat="1" applyFont="1" applyFill="1" applyAlignment="1">
      <alignment horizontal="centerContinuous"/>
    </xf>
    <xf numFmtId="2" fontId="20" fillId="2" borderId="11" xfId="5" applyNumberFormat="1" applyFont="1" applyFill="1" applyBorder="1" applyAlignment="1">
      <alignment horizontal="center" vertical="center"/>
    </xf>
    <xf numFmtId="2" fontId="20" fillId="2" borderId="4" xfId="5" applyNumberFormat="1" applyFont="1" applyFill="1" applyBorder="1" applyAlignment="1">
      <alignment horizontal="center" vertical="center"/>
    </xf>
    <xf numFmtId="2" fontId="20" fillId="2" borderId="25" xfId="5" applyNumberFormat="1" applyFont="1" applyFill="1" applyBorder="1" applyAlignment="1">
      <alignment horizontal="center" vertical="center"/>
    </xf>
    <xf numFmtId="0" fontId="21" fillId="2" borderId="5" xfId="5" applyFont="1" applyFill="1" applyBorder="1" applyAlignment="1">
      <alignment horizontal="center"/>
    </xf>
    <xf numFmtId="165" fontId="21" fillId="2" borderId="26" xfId="5" applyNumberFormat="1" applyFont="1" applyFill="1" applyBorder="1" applyAlignment="1">
      <alignment horizontal="center"/>
    </xf>
    <xf numFmtId="164" fontId="21" fillId="2" borderId="26" xfId="5" applyNumberFormat="1" applyFont="1" applyFill="1" applyBorder="1" applyAlignment="1">
      <alignment horizontal="center"/>
    </xf>
    <xf numFmtId="10" fontId="21" fillId="2" borderId="5" xfId="5" applyNumberFormat="1" applyFont="1" applyFill="1" applyBorder="1" applyAlignment="1">
      <alignment horizontal="center"/>
    </xf>
    <xf numFmtId="164" fontId="21" fillId="2" borderId="5" xfId="5" applyNumberFormat="1" applyFont="1" applyFill="1" applyBorder="1" applyAlignment="1">
      <alignment horizontal="center"/>
    </xf>
    <xf numFmtId="0" fontId="21" fillId="2" borderId="27" xfId="5" applyFont="1" applyFill="1" applyBorder="1" applyAlignment="1">
      <alignment horizontal="center"/>
    </xf>
    <xf numFmtId="165" fontId="21" fillId="2" borderId="10" xfId="5" applyNumberFormat="1" applyFont="1" applyFill="1" applyBorder="1" applyAlignment="1">
      <alignment horizontal="center"/>
    </xf>
    <xf numFmtId="164" fontId="21" fillId="2" borderId="10" xfId="5" applyNumberFormat="1" applyFont="1" applyFill="1" applyBorder="1" applyAlignment="1">
      <alignment horizontal="center"/>
    </xf>
    <xf numFmtId="10" fontId="21" fillId="2" borderId="27" xfId="5" applyNumberFormat="1" applyFont="1" applyFill="1" applyBorder="1" applyAlignment="1">
      <alignment horizontal="center"/>
    </xf>
    <xf numFmtId="164" fontId="21" fillId="2" borderId="27" xfId="5" applyNumberFormat="1" applyFont="1" applyFill="1" applyBorder="1" applyAlignment="1">
      <alignment horizontal="center"/>
    </xf>
    <xf numFmtId="0" fontId="21" fillId="2" borderId="7" xfId="5" applyFont="1" applyFill="1" applyBorder="1" applyAlignment="1">
      <alignment horizontal="center"/>
    </xf>
    <xf numFmtId="2" fontId="22" fillId="3" borderId="7" xfId="5" applyNumberFormat="1" applyFont="1" applyFill="1" applyBorder="1" applyAlignment="1" applyProtection="1">
      <alignment horizontal="center"/>
      <protection locked="0"/>
    </xf>
    <xf numFmtId="165" fontId="21" fillId="2" borderId="28" xfId="5" applyNumberFormat="1" applyFont="1" applyFill="1" applyBorder="1" applyAlignment="1">
      <alignment horizontal="center"/>
    </xf>
    <xf numFmtId="164" fontId="21" fillId="2" borderId="28" xfId="5" applyNumberFormat="1" applyFont="1" applyFill="1" applyBorder="1" applyAlignment="1">
      <alignment horizontal="center"/>
    </xf>
    <xf numFmtId="10" fontId="21" fillId="2" borderId="7" xfId="5" applyNumberFormat="1" applyFont="1" applyFill="1" applyBorder="1" applyAlignment="1">
      <alignment horizontal="center"/>
    </xf>
    <xf numFmtId="164" fontId="21" fillId="2" borderId="7" xfId="5" applyNumberFormat="1" applyFont="1" applyFill="1" applyBorder="1" applyAlignment="1">
      <alignment horizontal="center"/>
    </xf>
    <xf numFmtId="0" fontId="21" fillId="2" borderId="29" xfId="5" applyFont="1" applyFill="1" applyBorder="1" applyAlignment="1">
      <alignment horizontal="right"/>
    </xf>
    <xf numFmtId="164" fontId="20" fillId="6" borderId="5" xfId="5" applyNumberFormat="1" applyFont="1" applyFill="1" applyBorder="1" applyAlignment="1">
      <alignment horizontal="center"/>
    </xf>
    <xf numFmtId="10" fontId="20" fillId="6" borderId="30" xfId="5" applyNumberFormat="1" applyFont="1" applyFill="1" applyBorder="1" applyAlignment="1">
      <alignment horizontal="center"/>
    </xf>
    <xf numFmtId="165" fontId="20" fillId="6" borderId="6" xfId="5" applyNumberFormat="1" applyFont="1" applyFill="1" applyBorder="1" applyAlignment="1">
      <alignment horizontal="center"/>
    </xf>
    <xf numFmtId="2" fontId="21" fillId="2" borderId="31" xfId="5" applyNumberFormat="1" applyFont="1" applyFill="1" applyBorder="1"/>
    <xf numFmtId="164" fontId="21" fillId="7" borderId="31" xfId="5" applyNumberFormat="1" applyFont="1" applyFill="1" applyBorder="1"/>
    <xf numFmtId="0" fontId="21" fillId="2" borderId="32" xfId="5" applyFont="1" applyFill="1" applyBorder="1" applyAlignment="1">
      <alignment horizontal="right"/>
    </xf>
    <xf numFmtId="10" fontId="21" fillId="8" borderId="27" xfId="5" applyNumberFormat="1" applyFont="1" applyFill="1" applyBorder="1" applyAlignment="1">
      <alignment horizontal="center"/>
    </xf>
    <xf numFmtId="10" fontId="21" fillId="2" borderId="0" xfId="5" applyNumberFormat="1" applyFont="1" applyFill="1" applyAlignment="1">
      <alignment horizontal="center"/>
    </xf>
    <xf numFmtId="0" fontId="21" fillId="2" borderId="33" xfId="5" applyFont="1" applyFill="1" applyBorder="1" applyAlignment="1">
      <alignment horizontal="right"/>
    </xf>
    <xf numFmtId="0" fontId="21" fillId="6" borderId="7" xfId="5" applyFont="1" applyFill="1" applyBorder="1" applyAlignment="1">
      <alignment horizontal="center"/>
    </xf>
    <xf numFmtId="0" fontId="21" fillId="2" borderId="0" xfId="5" applyFont="1" applyFill="1" applyAlignment="1">
      <alignment horizontal="center"/>
    </xf>
    <xf numFmtId="2" fontId="21" fillId="2" borderId="34" xfId="5" applyNumberFormat="1" applyFont="1" applyFill="1" applyBorder="1"/>
    <xf numFmtId="2" fontId="21" fillId="7" borderId="31" xfId="5" applyNumberFormat="1" applyFont="1" applyFill="1" applyBorder="1"/>
    <xf numFmtId="2" fontId="21" fillId="2" borderId="35" xfId="5" applyNumberFormat="1" applyFont="1" applyFill="1" applyBorder="1"/>
    <xf numFmtId="0" fontId="19" fillId="2" borderId="0" xfId="5" applyFont="1" applyFill="1" applyAlignment="1">
      <alignment vertical="center"/>
    </xf>
    <xf numFmtId="0" fontId="21" fillId="2" borderId="0" xfId="5" applyFont="1" applyFill="1" applyAlignment="1">
      <alignment horizontal="left" vertical="center"/>
    </xf>
    <xf numFmtId="0" fontId="20" fillId="3" borderId="0" xfId="5" applyFont="1" applyFill="1" applyAlignment="1" applyProtection="1">
      <alignment horizontal="center" vertical="center"/>
      <protection locked="0"/>
    </xf>
    <xf numFmtId="0" fontId="21" fillId="2" borderId="0" xfId="5" applyFont="1" applyFill="1" applyAlignment="1">
      <alignment horizontal="center" vertical="center"/>
    </xf>
    <xf numFmtId="0" fontId="20" fillId="2" borderId="0" xfId="5" applyFont="1" applyFill="1" applyAlignment="1" applyProtection="1">
      <alignment horizontal="center" vertical="center"/>
      <protection locked="0"/>
    </xf>
    <xf numFmtId="165" fontId="20" fillId="3" borderId="0" xfId="5" applyNumberFormat="1" applyFont="1" applyFill="1" applyAlignment="1" applyProtection="1">
      <alignment horizontal="center" vertical="center"/>
      <protection locked="0"/>
    </xf>
    <xf numFmtId="165" fontId="20" fillId="2" borderId="0" xfId="5" applyNumberFormat="1" applyFont="1" applyFill="1" applyAlignment="1" applyProtection="1">
      <alignment horizontal="center" vertical="center"/>
      <protection locked="0"/>
    </xf>
    <xf numFmtId="2" fontId="20" fillId="2" borderId="1" xfId="5" applyNumberFormat="1" applyFont="1" applyFill="1" applyBorder="1" applyAlignment="1">
      <alignment horizontal="center" vertical="center"/>
    </xf>
    <xf numFmtId="2" fontId="20" fillId="2" borderId="3" xfId="5" applyNumberFormat="1" applyFont="1" applyFill="1" applyBorder="1" applyAlignment="1">
      <alignment horizontal="center" vertical="center"/>
    </xf>
    <xf numFmtId="2" fontId="20" fillId="2" borderId="0" xfId="5" applyNumberFormat="1" applyFont="1" applyFill="1" applyAlignment="1">
      <alignment vertical="center"/>
    </xf>
    <xf numFmtId="2" fontId="20" fillId="2" borderId="6" xfId="5" applyNumberFormat="1" applyFont="1" applyFill="1" applyBorder="1" applyAlignment="1">
      <alignment horizontal="center" vertical="center"/>
    </xf>
    <xf numFmtId="2" fontId="20" fillId="2" borderId="36" xfId="5" applyNumberFormat="1" applyFont="1" applyFill="1" applyBorder="1" applyAlignment="1">
      <alignment horizontal="center" vertical="center"/>
    </xf>
    <xf numFmtId="2" fontId="20" fillId="2" borderId="11" xfId="5" applyNumberFormat="1" applyFont="1" applyFill="1" applyBorder="1" applyAlignment="1">
      <alignment vertical="center"/>
    </xf>
    <xf numFmtId="2" fontId="20" fillId="2" borderId="0" xfId="5" applyNumberFormat="1" applyFont="1" applyFill="1" applyAlignment="1">
      <alignment horizontal="center" vertical="center"/>
    </xf>
    <xf numFmtId="0" fontId="21" fillId="2" borderId="29" xfId="5" applyFont="1" applyFill="1" applyBorder="1" applyAlignment="1">
      <alignment horizontal="center"/>
    </xf>
    <xf numFmtId="2" fontId="22" fillId="3" borderId="29" xfId="5" applyNumberFormat="1" applyFont="1" applyFill="1" applyBorder="1" applyAlignment="1" applyProtection="1">
      <alignment horizontal="center"/>
      <protection locked="0"/>
    </xf>
    <xf numFmtId="2" fontId="22" fillId="3" borderId="42" xfId="5" applyNumberFormat="1" applyFont="1" applyFill="1" applyBorder="1" applyAlignment="1" applyProtection="1">
      <alignment horizontal="center"/>
      <protection locked="0"/>
    </xf>
    <xf numFmtId="2" fontId="22" fillId="3" borderId="43" xfId="5" applyNumberFormat="1" applyFont="1" applyFill="1" applyBorder="1" applyAlignment="1" applyProtection="1">
      <alignment horizontal="center"/>
      <protection locked="0"/>
    </xf>
    <xf numFmtId="2" fontId="21" fillId="2" borderId="26" xfId="5" applyNumberFormat="1" applyFont="1" applyFill="1" applyBorder="1" applyAlignment="1">
      <alignment horizontal="center" vertical="center"/>
    </xf>
    <xf numFmtId="165" fontId="21" fillId="2" borderId="5" xfId="5" applyNumberFormat="1" applyFont="1" applyFill="1" applyBorder="1" applyAlignment="1">
      <alignment horizontal="center" vertical="center"/>
    </xf>
    <xf numFmtId="2" fontId="21" fillId="2" borderId="37" xfId="5" applyNumberFormat="1" applyFont="1" applyFill="1" applyBorder="1" applyAlignment="1">
      <alignment horizontal="center"/>
    </xf>
    <xf numFmtId="2" fontId="21" fillId="2" borderId="26" xfId="5" applyNumberFormat="1" applyFont="1" applyFill="1" applyBorder="1" applyAlignment="1">
      <alignment horizontal="center"/>
    </xf>
    <xf numFmtId="2" fontId="21" fillId="2" borderId="0" xfId="5" applyNumberFormat="1" applyFont="1" applyFill="1" applyAlignment="1">
      <alignment horizontal="center"/>
    </xf>
    <xf numFmtId="0" fontId="21" fillId="2" borderId="32" xfId="5" applyFont="1" applyFill="1" applyBorder="1" applyAlignment="1">
      <alignment horizontal="center"/>
    </xf>
    <xf numFmtId="2" fontId="22" fillId="3" borderId="32" xfId="5" applyNumberFormat="1" applyFont="1" applyFill="1" applyBorder="1" applyAlignment="1" applyProtection="1">
      <alignment horizontal="center"/>
      <protection locked="0"/>
    </xf>
    <xf numFmtId="2" fontId="22" fillId="3" borderId="44" xfId="5" applyNumberFormat="1" applyFont="1" applyFill="1" applyBorder="1" applyAlignment="1" applyProtection="1">
      <alignment horizontal="center"/>
      <protection locked="0"/>
    </xf>
    <xf numFmtId="2" fontId="22" fillId="3" borderId="45" xfId="5" applyNumberFormat="1" applyFont="1" applyFill="1" applyBorder="1" applyAlignment="1" applyProtection="1">
      <alignment horizontal="center"/>
      <protection locked="0"/>
    </xf>
    <xf numFmtId="2" fontId="21" fillId="2" borderId="10" xfId="5" applyNumberFormat="1" applyFont="1" applyFill="1" applyBorder="1" applyAlignment="1">
      <alignment horizontal="center" vertical="center"/>
    </xf>
    <xf numFmtId="165" fontId="21" fillId="2" borderId="27" xfId="5" applyNumberFormat="1" applyFont="1" applyFill="1" applyBorder="1" applyAlignment="1">
      <alignment horizontal="center" vertical="center"/>
    </xf>
    <xf numFmtId="2" fontId="21" fillId="2" borderId="38" xfId="5" applyNumberFormat="1" applyFont="1" applyFill="1" applyBorder="1" applyAlignment="1">
      <alignment horizontal="center"/>
    </xf>
    <xf numFmtId="2" fontId="21" fillId="2" borderId="10" xfId="5" applyNumberFormat="1" applyFont="1" applyFill="1" applyBorder="1" applyAlignment="1">
      <alignment horizontal="center"/>
    </xf>
    <xf numFmtId="0" fontId="21" fillId="2" borderId="33" xfId="5" applyFont="1" applyFill="1" applyBorder="1" applyAlignment="1">
      <alignment horizontal="center"/>
    </xf>
    <xf numFmtId="2" fontId="22" fillId="3" borderId="33" xfId="5" applyNumberFormat="1" applyFont="1" applyFill="1" applyBorder="1" applyAlignment="1" applyProtection="1">
      <alignment horizontal="center"/>
      <protection locked="0"/>
    </xf>
    <xf numFmtId="2" fontId="22" fillId="3" borderId="46" xfId="5" applyNumberFormat="1" applyFont="1" applyFill="1" applyBorder="1" applyAlignment="1" applyProtection="1">
      <alignment horizontal="center"/>
      <protection locked="0"/>
    </xf>
    <xf numFmtId="2" fontId="22" fillId="3" borderId="47" xfId="5" applyNumberFormat="1" applyFont="1" applyFill="1" applyBorder="1" applyAlignment="1" applyProtection="1">
      <alignment horizontal="center"/>
      <protection locked="0"/>
    </xf>
    <xf numFmtId="0" fontId="21" fillId="2" borderId="28" xfId="5" applyFont="1" applyFill="1" applyBorder="1" applyAlignment="1">
      <alignment horizontal="center" vertical="center"/>
    </xf>
    <xf numFmtId="165" fontId="21" fillId="2" borderId="7" xfId="5" applyNumberFormat="1" applyFont="1" applyFill="1" applyBorder="1" applyAlignment="1">
      <alignment horizontal="center" vertical="center"/>
    </xf>
    <xf numFmtId="2" fontId="21" fillId="2" borderId="39" xfId="5" applyNumberFormat="1" applyFont="1" applyFill="1" applyBorder="1" applyAlignment="1">
      <alignment horizontal="center"/>
    </xf>
    <xf numFmtId="2" fontId="21" fillId="2" borderId="28" xfId="5" applyNumberFormat="1" applyFont="1" applyFill="1" applyBorder="1" applyAlignment="1">
      <alignment horizontal="center"/>
    </xf>
    <xf numFmtId="0" fontId="21" fillId="2" borderId="40" xfId="5" applyFont="1" applyFill="1" applyBorder="1" applyAlignment="1">
      <alignment horizontal="right"/>
    </xf>
    <xf numFmtId="165" fontId="20" fillId="6" borderId="41" xfId="5" applyNumberFormat="1" applyFont="1" applyFill="1" applyBorder="1" applyAlignment="1">
      <alignment horizontal="center"/>
    </xf>
    <xf numFmtId="2" fontId="22" fillId="6" borderId="41" xfId="5" applyNumberFormat="1" applyFont="1" applyFill="1" applyBorder="1" applyAlignment="1">
      <alignment horizontal="center"/>
    </xf>
    <xf numFmtId="10" fontId="22" fillId="6" borderId="41" xfId="5" applyNumberFormat="1" applyFont="1" applyFill="1" applyBorder="1" applyAlignment="1">
      <alignment horizontal="center"/>
    </xf>
    <xf numFmtId="2" fontId="22" fillId="2" borderId="0" xfId="5" applyNumberFormat="1" applyFont="1" applyFill="1" applyAlignment="1">
      <alignment horizontal="center"/>
    </xf>
    <xf numFmtId="10" fontId="23" fillId="2" borderId="27" xfId="5" applyNumberFormat="1" applyFont="1" applyFill="1" applyBorder="1" applyAlignment="1">
      <alignment horizontal="center"/>
    </xf>
    <xf numFmtId="10" fontId="23" fillId="8" borderId="27" xfId="5" applyNumberFormat="1" applyFont="1" applyFill="1" applyBorder="1" applyAlignment="1">
      <alignment horizontal="center"/>
    </xf>
    <xf numFmtId="10" fontId="23" fillId="2" borderId="0" xfId="5" applyNumberFormat="1" applyFont="1" applyFill="1" applyAlignment="1">
      <alignment horizontal="center"/>
    </xf>
    <xf numFmtId="0" fontId="23" fillId="6" borderId="7" xfId="5" applyFont="1" applyFill="1" applyBorder="1" applyAlignment="1">
      <alignment horizontal="center"/>
    </xf>
    <xf numFmtId="0" fontId="23" fillId="2" borderId="0" xfId="5" applyFont="1" applyFill="1" applyAlignment="1">
      <alignment horizontal="center"/>
    </xf>
    <xf numFmtId="0" fontId="17" fillId="2" borderId="8" xfId="5" applyFont="1" applyFill="1" applyBorder="1" applyAlignment="1">
      <alignment horizontal="left" vertical="center" wrapText="1"/>
    </xf>
    <xf numFmtId="0" fontId="21" fillId="2" borderId="8" xfId="5" applyFont="1" applyFill="1" applyBorder="1" applyAlignment="1">
      <alignment vertical="center"/>
    </xf>
    <xf numFmtId="0" fontId="20" fillId="2" borderId="4" xfId="5" applyFont="1" applyFill="1" applyBorder="1" applyAlignment="1">
      <alignment horizontal="center" vertical="center"/>
    </xf>
    <xf numFmtId="0" fontId="20" fillId="2" borderId="4" xfId="5" applyFont="1" applyFill="1" applyBorder="1" applyAlignment="1">
      <alignment horizontal="center" vertical="center"/>
    </xf>
    <xf numFmtId="0" fontId="21" fillId="2" borderId="4" xfId="5" applyFont="1" applyFill="1" applyBorder="1" applyAlignment="1">
      <alignment horizontal="center" vertical="center"/>
    </xf>
    <xf numFmtId="0" fontId="20" fillId="2" borderId="0" xfId="5" applyFont="1" applyFill="1" applyAlignment="1">
      <alignment horizontal="right" vertical="center"/>
    </xf>
    <xf numFmtId="0" fontId="21" fillId="2" borderId="9" xfId="5" applyFont="1" applyFill="1" applyBorder="1" applyAlignment="1" applyProtection="1">
      <alignment vertical="center"/>
      <protection locked="0"/>
    </xf>
    <xf numFmtId="0" fontId="21" fillId="2" borderId="9" xfId="5" applyFont="1" applyFill="1" applyBorder="1" applyAlignment="1">
      <alignment vertical="center"/>
    </xf>
    <xf numFmtId="0" fontId="20" fillId="2" borderId="10" xfId="5" applyFont="1" applyFill="1" applyBorder="1" applyAlignment="1" applyProtection="1">
      <alignment vertical="center"/>
      <protection locked="0"/>
    </xf>
    <xf numFmtId="0" fontId="20" fillId="2" borderId="10" xfId="5" applyFont="1" applyFill="1" applyBorder="1" applyAlignment="1">
      <alignment vertical="center"/>
    </xf>
    <xf numFmtId="0" fontId="21" fillId="2" borderId="10" xfId="5" applyFont="1" applyFill="1" applyBorder="1" applyAlignment="1">
      <alignment vertical="center"/>
    </xf>
    <xf numFmtId="2" fontId="21" fillId="2" borderId="0" xfId="5" applyNumberFormat="1" applyFont="1" applyFill="1" applyAlignment="1">
      <alignment horizontal="center" vertical="center"/>
    </xf>
    <xf numFmtId="166" fontId="22" fillId="3" borderId="0" xfId="5" applyNumberFormat="1" applyFont="1" applyFill="1" applyAlignment="1" applyProtection="1">
      <alignment horizontal="center"/>
      <protection locked="0"/>
    </xf>
  </cellXfs>
  <cellStyles count="6">
    <cellStyle name="Normal" xfId="0" builtinId="0"/>
    <cellStyle name="Normal 2" xfId="1"/>
    <cellStyle name="Normal 3" xfId="3"/>
    <cellStyle name="Normal 4" xfId="4"/>
    <cellStyle name="Normal 5" xfId="5"/>
    <cellStyle name="Percent 2" xfId="2"/>
  </cellStyles>
  <dxfs count="28"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orna/AppData/Local/Temp/NDQD20160911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ST"/>
      <sheetName val="Uniformity"/>
      <sheetName val="aluminium hydroxide"/>
      <sheetName val="magnessium hydroxide"/>
    </sheetNames>
    <sheetDataSet>
      <sheetData sheetId="0"/>
      <sheetData sheetId="1">
        <row r="46">
          <cell r="C46">
            <v>1208.4749999999997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25" workbookViewId="0">
      <selection activeCell="D44" sqref="D44"/>
    </sheetView>
  </sheetViews>
  <sheetFormatPr defaultRowHeight="15" x14ac:dyDescent="0.3"/>
  <cols>
    <col min="1" max="1" width="15.5703125" style="44" customWidth="1"/>
    <col min="2" max="2" width="18.42578125" style="44" customWidth="1"/>
    <col min="3" max="3" width="14.28515625" style="44" customWidth="1"/>
    <col min="4" max="4" width="15" style="44" customWidth="1"/>
    <col min="5" max="5" width="9.140625" style="44" customWidth="1"/>
    <col min="6" max="6" width="27.85546875" style="44" customWidth="1"/>
    <col min="7" max="7" width="12.28515625" style="44" customWidth="1"/>
    <col min="8" max="8" width="9.140625" style="44" customWidth="1"/>
    <col min="9" max="16384" width="9.140625" style="45"/>
  </cols>
  <sheetData>
    <row r="10" spans="1:7" ht="13.5" customHeight="1" thickBot="1" x14ac:dyDescent="0.35"/>
    <row r="11" spans="1:7" ht="13.5" customHeight="1" thickBot="1" x14ac:dyDescent="0.35">
      <c r="A11" s="91" t="s">
        <v>0</v>
      </c>
      <c r="B11" s="92"/>
      <c r="C11" s="92"/>
      <c r="D11" s="92"/>
      <c r="E11" s="92"/>
      <c r="F11" s="93"/>
      <c r="G11" s="46"/>
    </row>
    <row r="12" spans="1:7" ht="16.5" customHeight="1" x14ac:dyDescent="0.3">
      <c r="A12" s="94" t="s">
        <v>50</v>
      </c>
      <c r="B12" s="94"/>
      <c r="C12" s="94"/>
      <c r="D12" s="94"/>
      <c r="E12" s="94"/>
      <c r="F12" s="94"/>
      <c r="G12" s="47"/>
    </row>
    <row r="14" spans="1:7" ht="16.5" customHeight="1" x14ac:dyDescent="0.3">
      <c r="A14" s="95" t="s">
        <v>1</v>
      </c>
      <c r="B14" s="95"/>
      <c r="C14" s="48" t="s">
        <v>51</v>
      </c>
    </row>
    <row r="15" spans="1:7" ht="16.5" customHeight="1" x14ac:dyDescent="0.3">
      <c r="A15" s="95" t="s">
        <v>2</v>
      </c>
      <c r="B15" s="95"/>
      <c r="C15" s="48" t="s">
        <v>52</v>
      </c>
    </row>
    <row r="16" spans="1:7" ht="16.5" customHeight="1" x14ac:dyDescent="0.3">
      <c r="A16" s="95" t="s">
        <v>3</v>
      </c>
      <c r="B16" s="95"/>
      <c r="C16" s="48" t="s">
        <v>53</v>
      </c>
    </row>
    <row r="17" spans="1:5" ht="16.5" customHeight="1" x14ac:dyDescent="0.3">
      <c r="A17" s="95" t="s">
        <v>4</v>
      </c>
      <c r="B17" s="95"/>
      <c r="C17" s="48" t="s">
        <v>54</v>
      </c>
    </row>
    <row r="18" spans="1:5" ht="16.5" customHeight="1" x14ac:dyDescent="0.3">
      <c r="A18" s="95" t="s">
        <v>5</v>
      </c>
      <c r="B18" s="95"/>
      <c r="C18" s="49" t="s">
        <v>55</v>
      </c>
    </row>
    <row r="19" spans="1:5" ht="16.5" customHeight="1" x14ac:dyDescent="0.3">
      <c r="A19" s="95" t="s">
        <v>6</v>
      </c>
      <c r="B19" s="95"/>
      <c r="C19" s="49" t="e">
        <f>#REF!</f>
        <v>#REF!</v>
      </c>
    </row>
    <row r="20" spans="1:5" ht="16.5" customHeight="1" x14ac:dyDescent="0.3">
      <c r="A20" s="50"/>
      <c r="B20" s="50"/>
      <c r="C20" s="51"/>
    </row>
    <row r="21" spans="1:5" ht="16.5" customHeight="1" x14ac:dyDescent="0.3">
      <c r="A21" s="94" t="s">
        <v>12</v>
      </c>
      <c r="B21" s="94"/>
      <c r="C21" s="52" t="s">
        <v>56</v>
      </c>
      <c r="D21" s="53"/>
    </row>
    <row r="22" spans="1:5" ht="15.75" customHeight="1" thickBot="1" x14ac:dyDescent="0.35">
      <c r="A22" s="96"/>
      <c r="B22" s="96"/>
      <c r="C22" s="54"/>
      <c r="D22" s="96"/>
      <c r="E22" s="96"/>
    </row>
    <row r="23" spans="1:5" ht="33.75" customHeight="1" thickBot="1" x14ac:dyDescent="0.35">
      <c r="C23" s="55" t="s">
        <v>57</v>
      </c>
      <c r="D23" s="56" t="s">
        <v>58</v>
      </c>
      <c r="E23" s="57"/>
    </row>
    <row r="24" spans="1:5" ht="15.75" customHeight="1" x14ac:dyDescent="0.3">
      <c r="C24" s="58">
        <v>1210.4000000000001</v>
      </c>
      <c r="D24" s="59">
        <f t="shared" ref="D24:D43" si="0">(C24-$C$46)/$C$46</f>
        <v>1.592916692526043E-3</v>
      </c>
      <c r="E24" s="60"/>
    </row>
    <row r="25" spans="1:5" ht="15.75" customHeight="1" x14ac:dyDescent="0.3">
      <c r="C25" s="58">
        <v>1181.3900000000001</v>
      </c>
      <c r="D25" s="61">
        <f t="shared" si="0"/>
        <v>-2.2412544736134046E-2</v>
      </c>
      <c r="E25" s="60"/>
    </row>
    <row r="26" spans="1:5" ht="15.75" customHeight="1" x14ac:dyDescent="0.3">
      <c r="C26" s="58">
        <v>1216.0899999999999</v>
      </c>
      <c r="D26" s="61">
        <f t="shared" si="0"/>
        <v>6.3013301888746051E-3</v>
      </c>
      <c r="E26" s="60"/>
    </row>
    <row r="27" spans="1:5" ht="15.75" customHeight="1" x14ac:dyDescent="0.3">
      <c r="C27" s="58">
        <v>1205.82</v>
      </c>
      <c r="D27" s="61">
        <f t="shared" si="0"/>
        <v>-2.1969838018988776E-3</v>
      </c>
      <c r="E27" s="60"/>
    </row>
    <row r="28" spans="1:5" ht="15.75" customHeight="1" x14ac:dyDescent="0.3">
      <c r="C28" s="58">
        <v>1206.8</v>
      </c>
      <c r="D28" s="61">
        <f t="shared" si="0"/>
        <v>-1.3860443947948675E-3</v>
      </c>
      <c r="E28" s="60"/>
    </row>
    <row r="29" spans="1:5" ht="15.75" customHeight="1" x14ac:dyDescent="0.3">
      <c r="C29" s="58">
        <v>1234.24</v>
      </c>
      <c r="D29" s="61">
        <f t="shared" si="0"/>
        <v>2.1320259004117034E-2</v>
      </c>
      <c r="E29" s="60"/>
    </row>
    <row r="30" spans="1:5" ht="15.75" customHeight="1" x14ac:dyDescent="0.3">
      <c r="C30" s="58">
        <v>1204.3800000000001</v>
      </c>
      <c r="D30" s="61">
        <f t="shared" si="0"/>
        <v>-3.3885682368270534E-3</v>
      </c>
      <c r="E30" s="60"/>
    </row>
    <row r="31" spans="1:5" ht="15.75" customHeight="1" x14ac:dyDescent="0.3">
      <c r="C31" s="58">
        <v>1203.6199999999999</v>
      </c>
      <c r="D31" s="61">
        <f t="shared" si="0"/>
        <v>-4.0174600219282913E-3</v>
      </c>
      <c r="E31" s="60"/>
    </row>
    <row r="32" spans="1:5" ht="15.75" customHeight="1" x14ac:dyDescent="0.3">
      <c r="C32" s="58">
        <v>1232.58</v>
      </c>
      <c r="D32" s="61">
        <f t="shared" si="0"/>
        <v>1.994662694718571E-2</v>
      </c>
      <c r="E32" s="60"/>
    </row>
    <row r="33" spans="1:7" ht="15.75" customHeight="1" x14ac:dyDescent="0.3">
      <c r="C33" s="58">
        <v>1205.3800000000001</v>
      </c>
      <c r="D33" s="61">
        <f t="shared" si="0"/>
        <v>-2.5610790459046099E-3</v>
      </c>
      <c r="E33" s="60"/>
    </row>
    <row r="34" spans="1:7" ht="15.75" customHeight="1" x14ac:dyDescent="0.3">
      <c r="C34" s="58">
        <v>1196.46</v>
      </c>
      <c r="D34" s="61">
        <f t="shared" si="0"/>
        <v>-9.9422826289328695E-3</v>
      </c>
      <c r="E34" s="60"/>
    </row>
    <row r="35" spans="1:7" ht="15.75" customHeight="1" x14ac:dyDescent="0.3">
      <c r="C35" s="58">
        <v>1214.1400000000001</v>
      </c>
      <c r="D35" s="61">
        <f t="shared" si="0"/>
        <v>4.6877262665759901E-3</v>
      </c>
      <c r="E35" s="60"/>
    </row>
    <row r="36" spans="1:7" ht="15.75" customHeight="1" x14ac:dyDescent="0.3">
      <c r="C36" s="58">
        <v>1202.8699999999999</v>
      </c>
      <c r="D36" s="61">
        <f t="shared" si="0"/>
        <v>-4.6380769151201243E-3</v>
      </c>
      <c r="E36" s="60"/>
    </row>
    <row r="37" spans="1:7" ht="15.75" customHeight="1" x14ac:dyDescent="0.3">
      <c r="C37" s="58">
        <v>1227.3699999999999</v>
      </c>
      <c r="D37" s="61">
        <f t="shared" si="0"/>
        <v>1.563540826247975E-2</v>
      </c>
      <c r="E37" s="60"/>
    </row>
    <row r="38" spans="1:7" ht="15.75" customHeight="1" x14ac:dyDescent="0.3">
      <c r="C38" s="58">
        <v>1200.74</v>
      </c>
      <c r="D38" s="61">
        <f t="shared" si="0"/>
        <v>-6.400628891784832E-3</v>
      </c>
      <c r="E38" s="60"/>
    </row>
    <row r="39" spans="1:7" ht="15.75" customHeight="1" x14ac:dyDescent="0.3">
      <c r="C39" s="58">
        <v>1186.9000000000001</v>
      </c>
      <c r="D39" s="61">
        <f t="shared" si="0"/>
        <v>-1.7853079294151385E-2</v>
      </c>
      <c r="E39" s="60"/>
    </row>
    <row r="40" spans="1:7" ht="15.75" customHeight="1" x14ac:dyDescent="0.3">
      <c r="C40" s="58">
        <v>1221.1400000000001</v>
      </c>
      <c r="D40" s="61">
        <f t="shared" si="0"/>
        <v>1.0480150603033096E-2</v>
      </c>
      <c r="E40" s="60"/>
    </row>
    <row r="41" spans="1:7" ht="15.75" customHeight="1" x14ac:dyDescent="0.3">
      <c r="C41" s="58">
        <v>1224.71</v>
      </c>
      <c r="D41" s="61">
        <f t="shared" si="0"/>
        <v>1.3434287014626168E-2</v>
      </c>
      <c r="E41" s="60"/>
    </row>
    <row r="42" spans="1:7" ht="15.75" customHeight="1" x14ac:dyDescent="0.3">
      <c r="C42" s="58">
        <v>1188.19</v>
      </c>
      <c r="D42" s="61">
        <f t="shared" si="0"/>
        <v>-1.6785618237861465E-2</v>
      </c>
      <c r="E42" s="60"/>
    </row>
    <row r="43" spans="1:7" ht="16.5" customHeight="1" thickBot="1" x14ac:dyDescent="0.35">
      <c r="C43" s="62">
        <v>1206.28</v>
      </c>
      <c r="D43" s="63">
        <f t="shared" si="0"/>
        <v>-1.8163387740745233E-3</v>
      </c>
      <c r="E43" s="60"/>
    </row>
    <row r="44" spans="1:7" ht="16.5" customHeight="1" thickBot="1" x14ac:dyDescent="0.35">
      <c r="C44" s="64"/>
      <c r="D44" s="60"/>
      <c r="E44" s="65"/>
    </row>
    <row r="45" spans="1:7" ht="16.5" customHeight="1" thickBot="1" x14ac:dyDescent="0.35">
      <c r="B45" s="66" t="s">
        <v>59</v>
      </c>
      <c r="C45" s="67">
        <f>SUM(C24:C44)</f>
        <v>24169.499999999993</v>
      </c>
      <c r="D45" s="68"/>
      <c r="E45" s="64"/>
    </row>
    <row r="46" spans="1:7" ht="17.25" customHeight="1" thickBot="1" x14ac:dyDescent="0.35">
      <c r="B46" s="66" t="s">
        <v>60</v>
      </c>
      <c r="C46" s="69">
        <f>AVERAGE(C24:C44)</f>
        <v>1208.4749999999997</v>
      </c>
      <c r="E46" s="70"/>
    </row>
    <row r="47" spans="1:7" ht="17.25" customHeight="1" thickBot="1" x14ac:dyDescent="0.35">
      <c r="A47" s="48"/>
      <c r="B47" s="71"/>
      <c r="D47" s="72"/>
      <c r="E47" s="70"/>
    </row>
    <row r="48" spans="1:7" ht="33.75" customHeight="1" thickBot="1" x14ac:dyDescent="0.35">
      <c r="B48" s="73" t="s">
        <v>60</v>
      </c>
      <c r="C48" s="56" t="s">
        <v>61</v>
      </c>
      <c r="D48" s="74"/>
      <c r="G48" s="72"/>
    </row>
    <row r="49" spans="1:6" ht="17.25" customHeight="1" thickBot="1" x14ac:dyDescent="0.35">
      <c r="B49" s="89">
        <f>C46</f>
        <v>1208.4749999999997</v>
      </c>
      <c r="C49" s="75">
        <f>-IF(C46&lt;=80,10%,IF(C46&lt;250,7.5%,5%))</f>
        <v>-0.05</v>
      </c>
      <c r="D49" s="76">
        <f>IF(C46&lt;=80,C46*0.9,IF(C46&lt;250,C46*0.925,C46*0.95))</f>
        <v>1148.0512499999998</v>
      </c>
    </row>
    <row r="50" spans="1:6" ht="17.25" customHeight="1" thickBot="1" x14ac:dyDescent="0.35">
      <c r="B50" s="90"/>
      <c r="C50" s="77">
        <f>IF(C46&lt;=80, 10%, IF(C46&lt;250, 7.5%, 5%))</f>
        <v>0.05</v>
      </c>
      <c r="D50" s="76">
        <f>IF(C46&lt;=80, C46*1.1, IF(C46&lt;250, C46*1.075, C46*1.05))</f>
        <v>1268.8987499999996</v>
      </c>
    </row>
    <row r="51" spans="1:6" ht="16.5" customHeight="1" thickBot="1" x14ac:dyDescent="0.35">
      <c r="A51" s="78"/>
      <c r="B51" s="79"/>
      <c r="C51" s="48"/>
      <c r="D51" s="80"/>
      <c r="E51" s="48"/>
      <c r="F51" s="53"/>
    </row>
    <row r="52" spans="1:6" ht="16.5" customHeight="1" x14ac:dyDescent="0.3">
      <c r="A52" s="48"/>
      <c r="B52" s="81" t="s">
        <v>7</v>
      </c>
      <c r="C52" s="81"/>
      <c r="D52" s="82" t="s">
        <v>8</v>
      </c>
      <c r="E52" s="83"/>
      <c r="F52" s="82" t="s">
        <v>9</v>
      </c>
    </row>
    <row r="53" spans="1:6" ht="34.5" customHeight="1" x14ac:dyDescent="0.3">
      <c r="A53" s="50" t="s">
        <v>10</v>
      </c>
      <c r="B53" s="84"/>
      <c r="C53" s="48"/>
      <c r="D53" s="84"/>
      <c r="E53" s="48"/>
      <c r="F53" s="84"/>
    </row>
    <row r="54" spans="1:6" ht="34.5" customHeight="1" x14ac:dyDescent="0.3">
      <c r="A54" s="50" t="s">
        <v>11</v>
      </c>
      <c r="B54" s="85"/>
      <c r="C54" s="86"/>
      <c r="D54" s="85"/>
      <c r="E54" s="48"/>
      <c r="F54" s="87"/>
    </row>
  </sheetData>
  <sheetProtection password="F3F3" sheet="1" formatColumns="0" formatRows="0" insertColumns="0" insertHyperlinks="0" deleteColumns="0" deleteRows="0" autoFilter="0" pivotTables="0"/>
  <mergeCells count="12">
    <mergeCell ref="B49:B50"/>
    <mergeCell ref="A11:F11"/>
    <mergeCell ref="A12:F12"/>
    <mergeCell ref="A14:B14"/>
    <mergeCell ref="A15:B15"/>
    <mergeCell ref="A16:B16"/>
    <mergeCell ref="A17:B17"/>
    <mergeCell ref="A18:B18"/>
    <mergeCell ref="A19:B19"/>
    <mergeCell ref="A21:B21"/>
    <mergeCell ref="A22:B22"/>
    <mergeCell ref="D22:E22"/>
  </mergeCells>
  <conditionalFormatting sqref="D24">
    <cfRule type="cellIs" dxfId="27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26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25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24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23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22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21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20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19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18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7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16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15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14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13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12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11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10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9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8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7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8"/>
  <sheetViews>
    <sheetView view="pageBreakPreview" zoomScale="120" zoomScaleNormal="100" zoomScaleSheetLayoutView="120" workbookViewId="0">
      <selection activeCell="B2" sqref="B2"/>
    </sheetView>
  </sheetViews>
  <sheetFormatPr defaultRowHeight="15" x14ac:dyDescent="0.25"/>
  <cols>
    <col min="1" max="1" width="13.140625" style="1" customWidth="1"/>
    <col min="2" max="2" width="20.7109375" style="1" customWidth="1"/>
    <col min="3" max="3" width="14.7109375" style="1" bestFit="1" customWidth="1"/>
    <col min="4" max="4" width="18.140625" style="1" customWidth="1"/>
    <col min="5" max="5" width="12.7109375" style="1" customWidth="1"/>
    <col min="6" max="6" width="11.42578125" style="1" customWidth="1"/>
    <col min="7" max="16384" width="9.140625" style="1"/>
  </cols>
  <sheetData>
    <row r="1" spans="1:6" ht="17.45" customHeight="1" x14ac:dyDescent="0.25">
      <c r="A1" s="97" t="s">
        <v>47</v>
      </c>
      <c r="B1" s="97"/>
      <c r="C1" s="97"/>
      <c r="D1" s="97"/>
      <c r="E1" s="97"/>
      <c r="F1" s="97"/>
    </row>
    <row r="2" spans="1:6" x14ac:dyDescent="0.25">
      <c r="A2" s="2" t="s">
        <v>4</v>
      </c>
      <c r="B2" s="42" t="s">
        <v>48</v>
      </c>
      <c r="C2" s="3"/>
      <c r="D2" s="3"/>
      <c r="E2" s="3"/>
      <c r="F2" s="4"/>
    </row>
    <row r="3" spans="1:6" x14ac:dyDescent="0.25">
      <c r="A3" s="5"/>
      <c r="B3" s="6"/>
      <c r="C3" s="6"/>
      <c r="D3" s="6"/>
      <c r="E3" s="6"/>
      <c r="F3" s="7"/>
    </row>
    <row r="4" spans="1:6" x14ac:dyDescent="0.25">
      <c r="A4" s="8" t="s">
        <v>28</v>
      </c>
      <c r="B4" s="9"/>
      <c r="C4" s="9"/>
      <c r="D4" s="9"/>
      <c r="E4" s="9"/>
      <c r="F4" s="10"/>
    </row>
    <row r="5" spans="1:6" ht="18" x14ac:dyDescent="0.35">
      <c r="A5" s="8" t="s">
        <v>13</v>
      </c>
      <c r="B5" s="11" t="s">
        <v>29</v>
      </c>
      <c r="C5" s="11">
        <v>3.2690000000000001</v>
      </c>
      <c r="D5" s="9" t="s">
        <v>30</v>
      </c>
      <c r="E5" s="9"/>
      <c r="F5" s="10"/>
    </row>
    <row r="6" spans="1:6" x14ac:dyDescent="0.25">
      <c r="A6" s="8"/>
      <c r="B6" s="11"/>
      <c r="C6" s="11"/>
      <c r="D6" s="9"/>
      <c r="E6" s="9"/>
      <c r="F6" s="10"/>
    </row>
    <row r="7" spans="1:6" ht="18" x14ac:dyDescent="0.35">
      <c r="A7" s="12" t="s">
        <v>14</v>
      </c>
      <c r="B7" s="11" t="s">
        <v>15</v>
      </c>
      <c r="C7" s="9" t="s">
        <v>16</v>
      </c>
      <c r="D7" s="11" t="s">
        <v>17</v>
      </c>
      <c r="E7" s="11" t="s">
        <v>18</v>
      </c>
      <c r="F7" s="10"/>
    </row>
    <row r="8" spans="1:6" x14ac:dyDescent="0.25">
      <c r="A8" s="12">
        <v>1</v>
      </c>
      <c r="B8" s="13">
        <v>50.15</v>
      </c>
      <c r="C8" s="14">
        <f>B8/C5</f>
        <v>15.341082899969409</v>
      </c>
      <c r="D8" s="15">
        <v>14.9</v>
      </c>
      <c r="E8" s="16">
        <f>C8/D8</f>
        <v>1.0296028791925778</v>
      </c>
      <c r="F8" s="10"/>
    </row>
    <row r="9" spans="1:6" x14ac:dyDescent="0.25">
      <c r="A9" s="12">
        <v>2</v>
      </c>
      <c r="B9" s="13">
        <v>50.34</v>
      </c>
      <c r="C9" s="14">
        <f>B9/C5</f>
        <v>15.399204649739982</v>
      </c>
      <c r="D9" s="15">
        <v>15</v>
      </c>
      <c r="E9" s="16">
        <f>C9/D9</f>
        <v>1.0266136433159987</v>
      </c>
      <c r="F9" s="10"/>
    </row>
    <row r="10" spans="1:6" ht="15.75" thickBot="1" x14ac:dyDescent="0.3">
      <c r="A10" s="12">
        <v>3</v>
      </c>
      <c r="B10" s="13">
        <v>50.04</v>
      </c>
      <c r="C10" s="14">
        <f>B10/C5</f>
        <v>15.307433465891709</v>
      </c>
      <c r="D10" s="15">
        <v>14.9</v>
      </c>
      <c r="E10" s="16">
        <f>C10/D10</f>
        <v>1.0273445279121951</v>
      </c>
      <c r="F10" s="10"/>
    </row>
    <row r="11" spans="1:6" ht="15.75" thickBot="1" x14ac:dyDescent="0.3">
      <c r="A11" s="8"/>
      <c r="B11" s="9"/>
      <c r="C11" s="9"/>
      <c r="D11" s="9"/>
      <c r="E11" s="17">
        <f>AVERAGE(E8:E10)</f>
        <v>1.0278536834735905</v>
      </c>
      <c r="F11" s="10"/>
    </row>
    <row r="12" spans="1:6" x14ac:dyDescent="0.25">
      <c r="A12" s="8"/>
      <c r="B12" s="9"/>
      <c r="C12" s="9"/>
      <c r="D12" s="9"/>
      <c r="E12" s="18">
        <f>STDEV(E8:E10)/E11</f>
        <v>1.5160760081587622E-3</v>
      </c>
      <c r="F12" s="10"/>
    </row>
    <row r="13" spans="1:6" x14ac:dyDescent="0.25">
      <c r="A13" s="8"/>
      <c r="B13" s="9"/>
      <c r="C13" s="9"/>
      <c r="D13" s="9"/>
      <c r="E13" s="9"/>
      <c r="F13" s="10"/>
    </row>
    <row r="14" spans="1:6" x14ac:dyDescent="0.25">
      <c r="A14" s="8" t="s">
        <v>31</v>
      </c>
      <c r="B14" s="9"/>
      <c r="C14" s="9"/>
      <c r="D14" s="9"/>
      <c r="E14" s="9"/>
      <c r="F14" s="10"/>
    </row>
    <row r="15" spans="1:6" x14ac:dyDescent="0.25">
      <c r="A15" s="8" t="s">
        <v>37</v>
      </c>
      <c r="B15" s="9"/>
      <c r="C15" s="19">
        <v>287.54955999999999</v>
      </c>
      <c r="D15" s="9"/>
      <c r="E15" s="9"/>
      <c r="F15" s="10"/>
    </row>
    <row r="16" spans="1:6" x14ac:dyDescent="0.25">
      <c r="A16" s="8" t="s">
        <v>19</v>
      </c>
      <c r="B16" s="9"/>
      <c r="C16" s="20">
        <v>14.46611</v>
      </c>
      <c r="D16" s="9" t="s">
        <v>32</v>
      </c>
      <c r="E16" s="9"/>
      <c r="F16" s="10"/>
    </row>
    <row r="17" spans="1:7" x14ac:dyDescent="0.25">
      <c r="A17" s="8" t="s">
        <v>20</v>
      </c>
      <c r="B17" s="9"/>
      <c r="C17" s="14">
        <v>0.05</v>
      </c>
      <c r="D17" s="9"/>
      <c r="E17" s="9"/>
      <c r="F17" s="10"/>
    </row>
    <row r="18" spans="1:7" x14ac:dyDescent="0.25">
      <c r="A18" s="8"/>
      <c r="B18" s="9"/>
      <c r="C18" s="9"/>
      <c r="D18" s="9"/>
      <c r="E18" s="9"/>
      <c r="F18" s="10"/>
    </row>
    <row r="19" spans="1:7" x14ac:dyDescent="0.25">
      <c r="A19" s="8"/>
      <c r="B19" s="9"/>
      <c r="C19" s="9"/>
      <c r="D19" s="9"/>
      <c r="E19" s="9"/>
      <c r="F19" s="10"/>
    </row>
    <row r="20" spans="1:7" x14ac:dyDescent="0.25">
      <c r="A20" s="8" t="s">
        <v>13</v>
      </c>
      <c r="B20" s="21" t="s">
        <v>39</v>
      </c>
      <c r="C20" s="22">
        <v>14.375</v>
      </c>
      <c r="D20" s="9" t="s">
        <v>38</v>
      </c>
      <c r="E20" s="9"/>
      <c r="F20" s="10"/>
    </row>
    <row r="21" spans="1:7" x14ac:dyDescent="0.25">
      <c r="A21" s="8"/>
      <c r="B21" s="9"/>
      <c r="C21" s="9"/>
      <c r="D21" s="9"/>
      <c r="E21" s="9"/>
      <c r="F21" s="10"/>
    </row>
    <row r="22" spans="1:7" x14ac:dyDescent="0.25">
      <c r="A22" s="12" t="s">
        <v>21</v>
      </c>
      <c r="B22" s="11" t="s">
        <v>34</v>
      </c>
      <c r="C22" s="11" t="s">
        <v>35</v>
      </c>
      <c r="D22" s="11" t="s">
        <v>36</v>
      </c>
      <c r="E22" s="11" t="s">
        <v>18</v>
      </c>
      <c r="F22" s="10"/>
    </row>
    <row r="23" spans="1:7" x14ac:dyDescent="0.25">
      <c r="A23" s="12">
        <v>1</v>
      </c>
      <c r="B23" s="19">
        <v>24.3</v>
      </c>
      <c r="C23" s="23">
        <v>25</v>
      </c>
      <c r="D23" s="14">
        <f>C23*C20*$E$11</f>
        <v>369.38491749832161</v>
      </c>
      <c r="E23" s="16">
        <f>D23/B23</f>
        <v>15.201025411453564</v>
      </c>
      <c r="F23" s="10"/>
    </row>
    <row r="24" spans="1:7" x14ac:dyDescent="0.25">
      <c r="A24" s="12">
        <v>2</v>
      </c>
      <c r="B24" s="19">
        <v>24.4</v>
      </c>
      <c r="C24" s="23">
        <v>25</v>
      </c>
      <c r="D24" s="14">
        <f>C24*C20*$E$11</f>
        <v>369.38491749832161</v>
      </c>
      <c r="E24" s="16">
        <f>D24/B24</f>
        <v>15.138726126980394</v>
      </c>
      <c r="F24" s="10"/>
    </row>
    <row r="25" spans="1:7" ht="15.75" thickBot="1" x14ac:dyDescent="0.3">
      <c r="A25" s="12">
        <v>3</v>
      </c>
      <c r="B25" s="19">
        <v>24</v>
      </c>
      <c r="C25" s="23">
        <v>25</v>
      </c>
      <c r="D25" s="14">
        <f>C25*C20*$E$11</f>
        <v>369.38491749832161</v>
      </c>
      <c r="E25" s="16">
        <f>D25/B25</f>
        <v>15.391038229096734</v>
      </c>
      <c r="F25" s="10"/>
    </row>
    <row r="26" spans="1:7" ht="15.75" thickBot="1" x14ac:dyDescent="0.3">
      <c r="A26" s="8"/>
      <c r="B26" s="11" t="s">
        <v>22</v>
      </c>
      <c r="C26" s="11" t="s">
        <v>33</v>
      </c>
      <c r="D26" s="9"/>
      <c r="E26" s="17">
        <f>AVERAGE(E23:E25)</f>
        <v>15.243596589176898</v>
      </c>
      <c r="F26" s="10"/>
    </row>
    <row r="27" spans="1:7" ht="15.75" thickBot="1" x14ac:dyDescent="0.3">
      <c r="A27" s="8" t="s">
        <v>23</v>
      </c>
      <c r="B27" s="24">
        <f>AVERAGE(B23:B25)</f>
        <v>24.233333333333334</v>
      </c>
      <c r="C27" s="24">
        <f>AVERAGE(C23:C25)</f>
        <v>25</v>
      </c>
      <c r="D27" s="9"/>
      <c r="E27" s="18">
        <f>STDEV(E23:E25)/E26</f>
        <v>8.6221639697688229E-3</v>
      </c>
      <c r="F27" s="10"/>
    </row>
    <row r="28" spans="1:7" x14ac:dyDescent="0.25">
      <c r="A28" s="8"/>
      <c r="B28" s="9"/>
      <c r="C28" s="9"/>
      <c r="D28" s="9"/>
      <c r="E28" s="9"/>
      <c r="F28" s="10"/>
    </row>
    <row r="29" spans="1:7" x14ac:dyDescent="0.25">
      <c r="A29" s="8"/>
      <c r="B29" s="9"/>
      <c r="C29" s="9"/>
      <c r="D29" s="9"/>
      <c r="E29" s="9"/>
      <c r="F29" s="10"/>
    </row>
    <row r="30" spans="1:7" x14ac:dyDescent="0.25">
      <c r="A30" s="8"/>
      <c r="B30" s="9"/>
      <c r="C30" s="21" t="s">
        <v>40</v>
      </c>
      <c r="D30" s="22">
        <v>3.9</v>
      </c>
      <c r="E30" s="11" t="s">
        <v>41</v>
      </c>
      <c r="F30" s="10"/>
    </row>
    <row r="31" spans="1:7" x14ac:dyDescent="0.25">
      <c r="A31" s="8"/>
      <c r="B31" s="9"/>
      <c r="C31" s="21"/>
      <c r="D31" s="25" t="s">
        <v>24</v>
      </c>
      <c r="E31" s="25" t="s">
        <v>25</v>
      </c>
      <c r="F31" s="25" t="s">
        <v>25</v>
      </c>
    </row>
    <row r="32" spans="1:7" x14ac:dyDescent="0.25">
      <c r="A32" s="8"/>
      <c r="B32" s="9"/>
      <c r="C32" s="21" t="s">
        <v>42</v>
      </c>
      <c r="D32" s="13">
        <v>10.4</v>
      </c>
      <c r="E32" s="13">
        <v>10.199999999999999</v>
      </c>
      <c r="F32" s="26">
        <v>10.5</v>
      </c>
      <c r="G32" s="27"/>
    </row>
    <row r="33" spans="1:6" x14ac:dyDescent="0.25">
      <c r="A33" s="8"/>
      <c r="B33" s="9"/>
      <c r="C33" s="21" t="s">
        <v>43</v>
      </c>
      <c r="D33" s="11">
        <f>$C$27*D32/$B$27</f>
        <v>10.729023383768913</v>
      </c>
      <c r="E33" s="11">
        <f>$C$27*E32/$B$27</f>
        <v>10.522696011004125</v>
      </c>
      <c r="F33" s="28">
        <f>$C$27*F32/$B$27</f>
        <v>10.832187070151306</v>
      </c>
    </row>
    <row r="34" spans="1:6" x14ac:dyDescent="0.25">
      <c r="A34" s="8"/>
      <c r="B34" s="9"/>
      <c r="C34" s="21" t="s">
        <v>44</v>
      </c>
      <c r="D34" s="11">
        <f>25-D33</f>
        <v>14.270976616231087</v>
      </c>
      <c r="E34" s="11">
        <f>25-E33</f>
        <v>14.477303988995875</v>
      </c>
      <c r="F34" s="28">
        <f>25-F33</f>
        <v>14.167812929848694</v>
      </c>
    </row>
    <row r="35" spans="1:6" x14ac:dyDescent="0.25">
      <c r="A35" s="8"/>
      <c r="B35" s="9"/>
      <c r="C35" s="9"/>
      <c r="D35" s="11"/>
      <c r="E35" s="9"/>
      <c r="F35" s="10"/>
    </row>
    <row r="36" spans="1:6" x14ac:dyDescent="0.25">
      <c r="A36" s="8"/>
      <c r="B36" s="9"/>
      <c r="C36" s="21" t="s">
        <v>45</v>
      </c>
      <c r="D36" s="14">
        <f>D34*$E$11*$D$30</f>
        <v>57.207055938858538</v>
      </c>
      <c r="E36" s="14">
        <f>E34*$E$11*$D$30</f>
        <v>58.034145904239629</v>
      </c>
      <c r="F36" s="29">
        <f>F34*$E$11*$D$30</f>
        <v>56.793510956167992</v>
      </c>
    </row>
    <row r="37" spans="1:6" x14ac:dyDescent="0.25">
      <c r="A37" s="8"/>
      <c r="B37" s="9"/>
      <c r="C37" s="43" t="s">
        <v>49</v>
      </c>
      <c r="D37" s="14">
        <f>Uniformity!C46</f>
        <v>1208.4749999999997</v>
      </c>
      <c r="E37" s="9"/>
      <c r="F37" s="10"/>
    </row>
    <row r="38" spans="1:6" x14ac:dyDescent="0.25">
      <c r="A38" s="8"/>
      <c r="B38" s="9"/>
      <c r="C38" s="43" t="s">
        <v>64</v>
      </c>
      <c r="D38" s="14">
        <f>D37*3</f>
        <v>3625.4249999999993</v>
      </c>
      <c r="E38" s="9"/>
      <c r="F38" s="10"/>
    </row>
    <row r="39" spans="1:6" x14ac:dyDescent="0.25">
      <c r="A39" s="8"/>
      <c r="B39" s="9"/>
      <c r="C39" s="43" t="s">
        <v>65</v>
      </c>
      <c r="D39" s="14">
        <v>3615.77</v>
      </c>
      <c r="E39" s="9"/>
      <c r="F39" s="10"/>
    </row>
    <row r="40" spans="1:6" x14ac:dyDescent="0.25">
      <c r="A40" s="8"/>
      <c r="B40" s="9"/>
      <c r="C40" s="43" t="s">
        <v>62</v>
      </c>
      <c r="D40" s="14">
        <v>1200</v>
      </c>
      <c r="E40" s="9"/>
      <c r="F40" s="10"/>
    </row>
    <row r="41" spans="1:6" x14ac:dyDescent="0.25">
      <c r="A41" s="8"/>
      <c r="B41" s="9"/>
      <c r="C41" s="43" t="s">
        <v>63</v>
      </c>
      <c r="D41" s="14">
        <f>D39*D40/D38</f>
        <v>1196.8042367446578</v>
      </c>
      <c r="E41" s="9"/>
      <c r="F41" s="10"/>
    </row>
    <row r="42" spans="1:6" x14ac:dyDescent="0.25">
      <c r="A42" s="8"/>
      <c r="B42" s="9"/>
      <c r="C42" s="43" t="s">
        <v>66</v>
      </c>
      <c r="D42" s="11">
        <f>D41*10/200</f>
        <v>59.840211837232893</v>
      </c>
      <c r="E42" s="16">
        <f>D41*10/200</f>
        <v>59.840211837232893</v>
      </c>
      <c r="F42" s="28">
        <f>D41*10/200</f>
        <v>59.840211837232893</v>
      </c>
    </row>
    <row r="43" spans="1:6" x14ac:dyDescent="0.25">
      <c r="A43" s="8"/>
      <c r="B43" s="9"/>
      <c r="C43" s="43" t="s">
        <v>67</v>
      </c>
      <c r="D43" s="16">
        <f>D36/D42*400</f>
        <v>382.39875282837158</v>
      </c>
      <c r="E43" s="16">
        <f>E36/E42*400</f>
        <v>387.92740949576972</v>
      </c>
      <c r="F43" s="30">
        <f>F36/F42*400</f>
        <v>379.63442449467249</v>
      </c>
    </row>
    <row r="44" spans="1:6" x14ac:dyDescent="0.25">
      <c r="A44" s="8"/>
      <c r="B44" s="9"/>
      <c r="C44" s="21" t="s">
        <v>46</v>
      </c>
      <c r="D44" s="19">
        <v>400</v>
      </c>
      <c r="E44" s="19">
        <v>400</v>
      </c>
      <c r="F44" s="31">
        <v>400</v>
      </c>
    </row>
    <row r="45" spans="1:6" x14ac:dyDescent="0.25">
      <c r="A45" s="8"/>
      <c r="B45" s="9"/>
      <c r="C45" s="9"/>
      <c r="D45" s="32">
        <f>D43/D44</f>
        <v>0.95599688207092892</v>
      </c>
      <c r="E45" s="32">
        <f>E43/E44</f>
        <v>0.96981852373942434</v>
      </c>
      <c r="F45" s="32">
        <f>F43/F44</f>
        <v>0.94908606123668127</v>
      </c>
    </row>
    <row r="46" spans="1:6" x14ac:dyDescent="0.25">
      <c r="A46" s="8"/>
      <c r="B46" s="9"/>
      <c r="C46" s="9"/>
      <c r="D46" s="33"/>
      <c r="E46" s="33"/>
      <c r="F46" s="34"/>
    </row>
    <row r="47" spans="1:6" x14ac:dyDescent="0.25">
      <c r="A47" s="8"/>
      <c r="B47" s="9"/>
      <c r="C47" s="35" t="s">
        <v>26</v>
      </c>
      <c r="D47" s="36">
        <f>AVERAGE(D45:F45)</f>
        <v>0.95830048901567821</v>
      </c>
      <c r="E47" s="88"/>
      <c r="F47" s="10"/>
    </row>
    <row r="48" spans="1:6" x14ac:dyDescent="0.25">
      <c r="A48" s="37"/>
      <c r="B48" s="38"/>
      <c r="C48" s="39" t="s">
        <v>27</v>
      </c>
      <c r="D48" s="40">
        <f>STDEV(D45:F45)/AVERAGE(D45:F45)</f>
        <v>1.1015806959028486E-2</v>
      </c>
      <c r="E48" s="38"/>
      <c r="F48" s="41"/>
    </row>
  </sheetData>
  <mergeCells count="1">
    <mergeCell ref="A1:F1"/>
  </mergeCells>
  <printOptions horizontalCentered="1" verticalCentered="1"/>
  <pageMargins left="0.7" right="0.7" top="0.75" bottom="0.75" header="0.3" footer="0.3"/>
  <pageSetup scale="96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BreakPreview" topLeftCell="B40" zoomScale="70" zoomScaleNormal="75" workbookViewId="0">
      <selection activeCell="C56" sqref="C56"/>
    </sheetView>
  </sheetViews>
  <sheetFormatPr defaultRowHeight="16.5" x14ac:dyDescent="0.3"/>
  <cols>
    <col min="1" max="1" width="100.42578125" style="106" customWidth="1"/>
    <col min="2" max="2" width="32.28515625" style="106" customWidth="1"/>
    <col min="3" max="3" width="33.28515625" style="106" customWidth="1"/>
    <col min="4" max="4" width="30.5703125" style="106" customWidth="1"/>
    <col min="5" max="5" width="33.5703125" style="106" customWidth="1"/>
    <col min="6" max="6" width="39.85546875" style="106" customWidth="1"/>
    <col min="7" max="7" width="31.7109375" style="106" customWidth="1"/>
    <col min="8" max="8" width="31.140625" style="106" customWidth="1"/>
    <col min="9" max="9" width="32.28515625" style="103" customWidth="1"/>
    <col min="10" max="10" width="22.28515625" style="103" customWidth="1"/>
    <col min="11" max="11" width="19.5703125" style="103" customWidth="1"/>
    <col min="12" max="12" width="21.140625" style="103" customWidth="1"/>
    <col min="13" max="13" width="9.140625" style="103" customWidth="1"/>
    <col min="14" max="16384" width="9.140625" style="104"/>
  </cols>
  <sheetData>
    <row r="1" spans="1:9" ht="15" x14ac:dyDescent="0.3">
      <c r="A1" s="102" t="s">
        <v>68</v>
      </c>
      <c r="B1" s="102"/>
      <c r="C1" s="102"/>
      <c r="D1" s="102"/>
      <c r="E1" s="102"/>
      <c r="F1" s="102"/>
      <c r="G1" s="102"/>
      <c r="H1" s="102"/>
      <c r="I1" s="102"/>
    </row>
    <row r="2" spans="1:9" ht="15" x14ac:dyDescent="0.3">
      <c r="A2" s="102"/>
      <c r="B2" s="102"/>
      <c r="C2" s="102"/>
      <c r="D2" s="102"/>
      <c r="E2" s="102"/>
      <c r="F2" s="102"/>
      <c r="G2" s="102"/>
      <c r="H2" s="102"/>
      <c r="I2" s="102"/>
    </row>
    <row r="3" spans="1:9" ht="15" x14ac:dyDescent="0.3">
      <c r="A3" s="102"/>
      <c r="B3" s="102"/>
      <c r="C3" s="102"/>
      <c r="D3" s="102"/>
      <c r="E3" s="102"/>
      <c r="F3" s="102"/>
      <c r="G3" s="102"/>
      <c r="H3" s="102"/>
      <c r="I3" s="102"/>
    </row>
    <row r="4" spans="1:9" ht="15" x14ac:dyDescent="0.3">
      <c r="A4" s="102"/>
      <c r="B4" s="102"/>
      <c r="C4" s="102"/>
      <c r="D4" s="102"/>
      <c r="E4" s="102"/>
      <c r="F4" s="102"/>
      <c r="G4" s="102"/>
      <c r="H4" s="102"/>
      <c r="I4" s="102"/>
    </row>
    <row r="5" spans="1:9" ht="15" x14ac:dyDescent="0.3">
      <c r="A5" s="102"/>
      <c r="B5" s="102"/>
      <c r="C5" s="102"/>
      <c r="D5" s="102"/>
      <c r="E5" s="102"/>
      <c r="F5" s="102"/>
      <c r="G5" s="102"/>
      <c r="H5" s="102"/>
      <c r="I5" s="102"/>
    </row>
    <row r="6" spans="1:9" ht="15" x14ac:dyDescent="0.3">
      <c r="A6" s="102"/>
      <c r="B6" s="102"/>
      <c r="C6" s="102"/>
      <c r="D6" s="102"/>
      <c r="E6" s="102"/>
      <c r="F6" s="102"/>
      <c r="G6" s="102"/>
      <c r="H6" s="102"/>
      <c r="I6" s="102"/>
    </row>
    <row r="7" spans="1:9" ht="15" x14ac:dyDescent="0.3">
      <c r="A7" s="102"/>
      <c r="B7" s="102"/>
      <c r="C7" s="102"/>
      <c r="D7" s="102"/>
      <c r="E7" s="102"/>
      <c r="F7" s="102"/>
      <c r="G7" s="102"/>
      <c r="H7" s="102"/>
      <c r="I7" s="102"/>
    </row>
    <row r="8" spans="1:9" ht="15" x14ac:dyDescent="0.3">
      <c r="A8" s="105" t="s">
        <v>69</v>
      </c>
      <c r="B8" s="105"/>
      <c r="C8" s="105"/>
      <c r="D8" s="105"/>
      <c r="E8" s="105"/>
      <c r="F8" s="105"/>
      <c r="G8" s="105"/>
      <c r="H8" s="105"/>
      <c r="I8" s="105"/>
    </row>
    <row r="9" spans="1:9" ht="15" x14ac:dyDescent="0.3">
      <c r="A9" s="105"/>
      <c r="B9" s="105"/>
      <c r="C9" s="105"/>
      <c r="D9" s="105"/>
      <c r="E9" s="105"/>
      <c r="F9" s="105"/>
      <c r="G9" s="105"/>
      <c r="H9" s="105"/>
      <c r="I9" s="105"/>
    </row>
    <row r="10" spans="1:9" ht="15" x14ac:dyDescent="0.3">
      <c r="A10" s="105"/>
      <c r="B10" s="105"/>
      <c r="C10" s="105"/>
      <c r="D10" s="105"/>
      <c r="E10" s="105"/>
      <c r="F10" s="105"/>
      <c r="G10" s="105"/>
      <c r="H10" s="105"/>
      <c r="I10" s="105"/>
    </row>
    <row r="11" spans="1:9" ht="15" x14ac:dyDescent="0.3">
      <c r="A11" s="105"/>
      <c r="B11" s="105"/>
      <c r="C11" s="105"/>
      <c r="D11" s="105"/>
      <c r="E11" s="105"/>
      <c r="F11" s="105"/>
      <c r="G11" s="105"/>
      <c r="H11" s="105"/>
      <c r="I11" s="105"/>
    </row>
    <row r="12" spans="1:9" ht="15" x14ac:dyDescent="0.3">
      <c r="A12" s="105"/>
      <c r="B12" s="105"/>
      <c r="C12" s="105"/>
      <c r="D12" s="105"/>
      <c r="E12" s="105"/>
      <c r="F12" s="105"/>
      <c r="G12" s="105"/>
      <c r="H12" s="105"/>
      <c r="I12" s="105"/>
    </row>
    <row r="13" spans="1:9" ht="15" x14ac:dyDescent="0.3">
      <c r="A13" s="105"/>
      <c r="B13" s="105"/>
      <c r="C13" s="105"/>
      <c r="D13" s="105"/>
      <c r="E13" s="105"/>
      <c r="F13" s="105"/>
      <c r="G13" s="105"/>
      <c r="H13" s="105"/>
      <c r="I13" s="105"/>
    </row>
    <row r="14" spans="1:9" ht="15" x14ac:dyDescent="0.3">
      <c r="A14" s="105"/>
      <c r="B14" s="105"/>
      <c r="C14" s="105"/>
      <c r="D14" s="105"/>
      <c r="E14" s="105"/>
      <c r="F14" s="105"/>
      <c r="G14" s="105"/>
      <c r="H14" s="105"/>
      <c r="I14" s="105"/>
    </row>
    <row r="15" spans="1:9" ht="19.5" customHeight="1" thickBot="1" x14ac:dyDescent="0.35"/>
    <row r="16" spans="1:9" ht="19.5" customHeight="1" thickBot="1" x14ac:dyDescent="0.35">
      <c r="A16" s="107" t="s">
        <v>0</v>
      </c>
      <c r="B16" s="108"/>
      <c r="C16" s="108"/>
      <c r="D16" s="108"/>
      <c r="E16" s="108"/>
      <c r="F16" s="108"/>
      <c r="G16" s="108"/>
      <c r="H16" s="109"/>
    </row>
    <row r="17" spans="1:14" ht="18.75" x14ac:dyDescent="0.3">
      <c r="A17" s="110" t="s">
        <v>70</v>
      </c>
      <c r="B17" s="110"/>
      <c r="C17" s="110"/>
      <c r="D17" s="110"/>
      <c r="E17" s="110"/>
      <c r="F17" s="110"/>
      <c r="G17" s="110"/>
      <c r="H17" s="110"/>
    </row>
    <row r="18" spans="1:14" ht="18.75" x14ac:dyDescent="0.3">
      <c r="A18" s="111" t="s">
        <v>1</v>
      </c>
      <c r="B18" s="112" t="s">
        <v>51</v>
      </c>
      <c r="C18" s="112"/>
      <c r="D18" s="112"/>
      <c r="E18" s="112"/>
    </row>
    <row r="19" spans="1:14" ht="18.75" x14ac:dyDescent="0.3">
      <c r="A19" s="111" t="s">
        <v>2</v>
      </c>
      <c r="B19" s="113" t="s">
        <v>52</v>
      </c>
      <c r="C19" s="114">
        <v>16</v>
      </c>
    </row>
    <row r="20" spans="1:14" ht="18.75" x14ac:dyDescent="0.3">
      <c r="A20" s="111" t="s">
        <v>3</v>
      </c>
      <c r="B20" s="113" t="s">
        <v>107</v>
      </c>
    </row>
    <row r="21" spans="1:14" ht="18.75" x14ac:dyDescent="0.3">
      <c r="A21" s="111" t="s">
        <v>4</v>
      </c>
      <c r="B21" s="115" t="s">
        <v>54</v>
      </c>
      <c r="C21" s="115"/>
      <c r="D21" s="115"/>
      <c r="E21" s="115"/>
      <c r="F21" s="115"/>
      <c r="G21" s="115"/>
      <c r="H21" s="115"/>
      <c r="I21" s="116"/>
    </row>
    <row r="22" spans="1:14" ht="18.75" x14ac:dyDescent="0.3">
      <c r="A22" s="111" t="s">
        <v>5</v>
      </c>
      <c r="B22" s="117" t="s">
        <v>55</v>
      </c>
    </row>
    <row r="23" spans="1:14" ht="18.75" x14ac:dyDescent="0.3">
      <c r="A23" s="111" t="s">
        <v>6</v>
      </c>
      <c r="B23" s="117">
        <v>40613</v>
      </c>
    </row>
    <row r="24" spans="1:14" ht="18.75" x14ac:dyDescent="0.3">
      <c r="A24" s="111"/>
      <c r="B24" s="118"/>
    </row>
    <row r="25" spans="1:14" ht="18.75" x14ac:dyDescent="0.3">
      <c r="A25" s="119" t="s">
        <v>12</v>
      </c>
      <c r="B25" s="120" t="s">
        <v>96</v>
      </c>
    </row>
    <row r="26" spans="1:14" s="126" customFormat="1" ht="18.75" x14ac:dyDescent="0.3">
      <c r="A26" s="121"/>
      <c r="B26" s="122"/>
      <c r="C26" s="123"/>
      <c r="D26" s="123"/>
      <c r="E26" s="123"/>
      <c r="F26" s="123"/>
      <c r="G26" s="123"/>
      <c r="H26" s="123"/>
      <c r="I26" s="124"/>
      <c r="J26" s="124"/>
      <c r="K26" s="124"/>
      <c r="L26" s="124"/>
      <c r="M26" s="124"/>
      <c r="N26" s="125"/>
    </row>
    <row r="27" spans="1:14" s="126" customFormat="1" ht="26.25" customHeight="1" x14ac:dyDescent="0.4">
      <c r="A27" s="127" t="s">
        <v>97</v>
      </c>
      <c r="B27" s="128" t="s">
        <v>108</v>
      </c>
      <c r="C27" s="129"/>
      <c r="D27" s="125"/>
      <c r="E27" s="125"/>
      <c r="F27" s="125"/>
      <c r="G27" s="125"/>
      <c r="H27" s="123"/>
      <c r="I27" s="124"/>
      <c r="J27" s="124"/>
      <c r="K27" s="124"/>
      <c r="L27" s="124"/>
      <c r="M27" s="124"/>
      <c r="N27" s="125"/>
    </row>
    <row r="28" spans="1:14" s="126" customFormat="1" ht="26.25" customHeight="1" x14ac:dyDescent="0.4">
      <c r="A28" s="130" t="s">
        <v>98</v>
      </c>
      <c r="B28" s="129">
        <v>65.38</v>
      </c>
      <c r="C28" s="131"/>
      <c r="D28" s="132"/>
      <c r="E28" s="132"/>
      <c r="F28" s="132"/>
      <c r="G28" s="132"/>
      <c r="H28" s="123"/>
      <c r="I28" s="124"/>
      <c r="J28" s="124"/>
      <c r="K28" s="124"/>
      <c r="L28" s="124"/>
      <c r="M28" s="124"/>
      <c r="N28" s="125"/>
    </row>
    <row r="29" spans="1:14" s="126" customFormat="1" ht="26.25" customHeight="1" x14ac:dyDescent="0.4">
      <c r="A29" s="121" t="s">
        <v>99</v>
      </c>
      <c r="B29" s="133">
        <v>0.05</v>
      </c>
      <c r="C29" s="131"/>
      <c r="D29" s="132"/>
      <c r="E29" s="132"/>
      <c r="F29" s="132"/>
      <c r="G29" s="132"/>
      <c r="H29" s="123"/>
      <c r="I29" s="124"/>
      <c r="J29" s="124"/>
      <c r="K29" s="124"/>
      <c r="L29" s="124"/>
      <c r="M29" s="124"/>
      <c r="N29" s="125"/>
    </row>
    <row r="30" spans="1:14" s="126" customFormat="1" ht="18.75" x14ac:dyDescent="0.3">
      <c r="A30" s="134" t="s">
        <v>71</v>
      </c>
      <c r="B30" s="135">
        <v>1</v>
      </c>
      <c r="C30" s="136" t="s">
        <v>72</v>
      </c>
      <c r="D30" s="135">
        <v>1</v>
      </c>
      <c r="F30" s="123"/>
      <c r="G30" s="123"/>
      <c r="H30" s="123"/>
      <c r="I30" s="124"/>
      <c r="J30" s="124"/>
      <c r="K30" s="124"/>
      <c r="L30" s="124"/>
      <c r="M30" s="124"/>
      <c r="N30" s="125"/>
    </row>
    <row r="31" spans="1:14" s="126" customFormat="1" ht="18.75" x14ac:dyDescent="0.3">
      <c r="A31" s="121"/>
      <c r="B31" s="122"/>
      <c r="C31" s="123"/>
      <c r="D31" s="123"/>
      <c r="E31" s="123"/>
      <c r="F31" s="123"/>
      <c r="G31" s="123"/>
      <c r="H31" s="123"/>
      <c r="I31" s="124"/>
      <c r="J31" s="124"/>
      <c r="K31" s="124"/>
      <c r="L31" s="124"/>
      <c r="M31" s="124"/>
      <c r="N31" s="125"/>
    </row>
    <row r="32" spans="1:14" s="126" customFormat="1" ht="19.5" customHeight="1" thickBot="1" x14ac:dyDescent="0.35">
      <c r="A32" s="121"/>
      <c r="B32" s="122"/>
      <c r="C32" s="123"/>
      <c r="D32" s="123"/>
      <c r="E32" s="123"/>
      <c r="F32" s="123"/>
      <c r="G32" s="123"/>
      <c r="H32" s="123"/>
      <c r="I32" s="124"/>
      <c r="J32" s="124"/>
      <c r="K32" s="124"/>
      <c r="L32" s="124"/>
      <c r="M32" s="124"/>
      <c r="N32" s="125"/>
    </row>
    <row r="33" spans="1:14" s="126" customFormat="1" ht="19.5" customHeight="1" thickBot="1" x14ac:dyDescent="0.35">
      <c r="A33" s="137" t="s">
        <v>73</v>
      </c>
      <c r="B33" s="137" t="s">
        <v>74</v>
      </c>
      <c r="C33" s="138" t="s">
        <v>75</v>
      </c>
      <c r="D33" s="137" t="s">
        <v>76</v>
      </c>
      <c r="E33" s="139" t="s">
        <v>77</v>
      </c>
      <c r="F33" s="139" t="s">
        <v>100</v>
      </c>
      <c r="G33" s="137" t="s">
        <v>78</v>
      </c>
      <c r="J33" s="124"/>
      <c r="K33" s="124"/>
      <c r="L33" s="124"/>
      <c r="M33" s="124"/>
      <c r="N33" s="125"/>
    </row>
    <row r="34" spans="1:14" s="126" customFormat="1" ht="26.25" customHeight="1" x14ac:dyDescent="0.4">
      <c r="A34" s="140" t="s">
        <v>79</v>
      </c>
      <c r="B34" s="98">
        <v>50.15</v>
      </c>
      <c r="C34" s="141">
        <f>IF(ISBLANK(B34), "-",B34/$B$28*($B$30/$D$30))</f>
        <v>0.76705414499847047</v>
      </c>
      <c r="D34" s="99">
        <v>14.9</v>
      </c>
      <c r="E34" s="142">
        <f>IF(ISBLANK(B34), "-",C34/D34)</f>
        <v>5.1480143959628889E-2</v>
      </c>
      <c r="F34" s="143">
        <f>IF(ISBLANK(B34), "-",(E34-$B$29)/$B$29)</f>
        <v>2.960287919257773E-2</v>
      </c>
      <c r="G34" s="144">
        <f>IF(ISBLANK(B34),"-",E34/$B$29)</f>
        <v>1.0296028791925778</v>
      </c>
      <c r="J34" s="124"/>
      <c r="K34" s="124"/>
      <c r="L34" s="124"/>
      <c r="M34" s="124"/>
      <c r="N34" s="125"/>
    </row>
    <row r="35" spans="1:14" s="126" customFormat="1" ht="26.25" customHeight="1" x14ac:dyDescent="0.4">
      <c r="A35" s="145" t="s">
        <v>80</v>
      </c>
      <c r="B35" s="100">
        <v>50.34</v>
      </c>
      <c r="C35" s="146">
        <f>IF(ISBLANK(B35), "-",B35/$B$28*($B$30/$D$30))</f>
        <v>0.76996023248699919</v>
      </c>
      <c r="D35" s="101">
        <v>15</v>
      </c>
      <c r="E35" s="147">
        <f>IF(ISBLANK(B35), "-",C35/D35)</f>
        <v>5.1330682165799946E-2</v>
      </c>
      <c r="F35" s="148">
        <f>IF(ISBLANK(B35), "-",(E35-$B$29)/$B$29)</f>
        <v>2.6613643315998858E-2</v>
      </c>
      <c r="G35" s="149">
        <f>IF(ISBLANK(B35),"-",E35/$B$29)</f>
        <v>1.0266136433159989</v>
      </c>
      <c r="J35" s="124"/>
      <c r="K35" s="124"/>
      <c r="L35" s="124"/>
      <c r="M35" s="124"/>
      <c r="N35" s="125"/>
    </row>
    <row r="36" spans="1:14" s="126" customFormat="1" ht="26.25" customHeight="1" x14ac:dyDescent="0.4">
      <c r="A36" s="145" t="s">
        <v>81</v>
      </c>
      <c r="B36" s="100">
        <v>50.04</v>
      </c>
      <c r="C36" s="146">
        <f>IF(ISBLANK(B36), "-",B36/$B$28*($B$30/$D$30))</f>
        <v>0.76537167329458555</v>
      </c>
      <c r="D36" s="101">
        <v>14.9</v>
      </c>
      <c r="E36" s="147">
        <f>IF(ISBLANK(B36), "-",C36/D36)</f>
        <v>5.1367226395609769E-2</v>
      </c>
      <c r="F36" s="148">
        <f>IF(ISBLANK(B36), "-",(E36-$B$29)/$B$29)</f>
        <v>2.7344527912195327E-2</v>
      </c>
      <c r="G36" s="149">
        <f>IF(ISBLANK(B36),"-",E36/$B$29)</f>
        <v>1.0273445279121953</v>
      </c>
      <c r="J36" s="124"/>
      <c r="K36" s="124"/>
      <c r="L36" s="124"/>
      <c r="M36" s="124"/>
      <c r="N36" s="125"/>
    </row>
    <row r="37" spans="1:14" s="126" customFormat="1" ht="27" customHeight="1" thickBot="1" x14ac:dyDescent="0.45">
      <c r="A37" s="150" t="s">
        <v>82</v>
      </c>
      <c r="B37" s="151"/>
      <c r="C37" s="152" t="str">
        <f>IF(ISBLANK(B37), "-",B37/$B$28*($B$30/$D$30))</f>
        <v>-</v>
      </c>
      <c r="D37" s="151"/>
      <c r="E37" s="153" t="str">
        <f>IF(ISBLANK(B37), "-",C37/D37)</f>
        <v>-</v>
      </c>
      <c r="F37" s="154" t="str">
        <f>IF(ISBLANK(B37), "-",(E37-$B$29)/$B$29)</f>
        <v>-</v>
      </c>
      <c r="G37" s="155" t="str">
        <f>IF(ISBLANK(B37),"-",E37/$B$29)</f>
        <v>-</v>
      </c>
      <c r="J37" s="124"/>
      <c r="K37" s="124"/>
      <c r="L37" s="124"/>
      <c r="M37" s="124"/>
      <c r="N37" s="125"/>
    </row>
    <row r="38" spans="1:14" ht="19.5" customHeight="1" thickBot="1" x14ac:dyDescent="0.35">
      <c r="A38" s="125"/>
      <c r="B38" s="125"/>
      <c r="C38" s="125"/>
      <c r="D38" s="156" t="s">
        <v>83</v>
      </c>
      <c r="E38" s="157">
        <f>AVERAGE(E34:E37)</f>
        <v>5.1392684173679537E-2</v>
      </c>
      <c r="F38" s="158">
        <f>AVERAGE(F34:F37)</f>
        <v>2.785368347359064E-2</v>
      </c>
      <c r="G38" s="159">
        <f>AVERAGE(G34:G37)</f>
        <v>1.0278536834735907</v>
      </c>
      <c r="H38" s="125"/>
      <c r="L38" s="124"/>
      <c r="M38" s="124"/>
      <c r="N38" s="125"/>
    </row>
    <row r="39" spans="1:14" ht="18.75" x14ac:dyDescent="0.3">
      <c r="A39" s="125"/>
      <c r="B39" s="160"/>
      <c r="C39" s="161"/>
      <c r="D39" s="162" t="s">
        <v>84</v>
      </c>
      <c r="E39" s="163">
        <f>STDEV(E34:E37)/E38</f>
        <v>1.5160760081586466E-3</v>
      </c>
      <c r="F39" s="164"/>
      <c r="G39" s="125"/>
      <c r="H39" s="125"/>
    </row>
    <row r="40" spans="1:14" ht="19.5" customHeight="1" thickBot="1" x14ac:dyDescent="0.35">
      <c r="A40" s="125"/>
      <c r="B40" s="160"/>
      <c r="C40" s="161"/>
      <c r="D40" s="165" t="s">
        <v>85</v>
      </c>
      <c r="E40" s="166">
        <f>COUNT(E34:E37)</f>
        <v>3</v>
      </c>
      <c r="F40" s="167"/>
      <c r="G40" s="125"/>
      <c r="H40" s="125"/>
    </row>
    <row r="41" spans="1:14" ht="18.75" x14ac:dyDescent="0.3">
      <c r="A41" s="168"/>
      <c r="B41" s="169"/>
      <c r="C41" s="160"/>
      <c r="D41" s="160"/>
      <c r="E41" s="160"/>
      <c r="F41" s="170"/>
      <c r="G41" s="125"/>
      <c r="H41" s="125"/>
    </row>
    <row r="43" spans="1:14" ht="18.75" x14ac:dyDescent="0.3">
      <c r="A43" s="171" t="s">
        <v>12</v>
      </c>
      <c r="B43" s="120" t="s">
        <v>86</v>
      </c>
    </row>
    <row r="44" spans="1:14" ht="18.75" x14ac:dyDescent="0.3">
      <c r="A44" s="123" t="s">
        <v>87</v>
      </c>
      <c r="B44" s="172" t="str">
        <f>B21</f>
        <v>Each tablet contains Magnesium Hydroxide 400 mg, Aluminium Hydroxide 400 mg</v>
      </c>
    </row>
    <row r="45" spans="1:14" ht="18.75" x14ac:dyDescent="0.3">
      <c r="A45" s="172" t="s">
        <v>101</v>
      </c>
      <c r="B45" s="173">
        <v>400</v>
      </c>
      <c r="C45" s="123" t="str">
        <f>B20</f>
        <v xml:space="preserve"> Magnesium Hydroxide</v>
      </c>
      <c r="H45" s="174"/>
    </row>
    <row r="46" spans="1:14" ht="8.25" customHeight="1" x14ac:dyDescent="0.3">
      <c r="A46" s="172"/>
      <c r="B46" s="175"/>
      <c r="H46" s="174"/>
    </row>
    <row r="47" spans="1:14" ht="18.75" x14ac:dyDescent="0.3">
      <c r="A47" s="172" t="s">
        <v>102</v>
      </c>
      <c r="B47" s="176">
        <f>Uniformity!C46</f>
        <v>1208.4749999999997</v>
      </c>
      <c r="H47" s="174"/>
    </row>
    <row r="48" spans="1:14" ht="6" customHeight="1" x14ac:dyDescent="0.3">
      <c r="A48" s="172"/>
      <c r="B48" s="177"/>
      <c r="H48" s="174"/>
    </row>
    <row r="49" spans="1:10" ht="26.25" customHeight="1" x14ac:dyDescent="0.4">
      <c r="A49" s="129" t="s">
        <v>109</v>
      </c>
      <c r="B49" s="232">
        <v>2.9159999999999999</v>
      </c>
      <c r="C49" s="125" t="str">
        <f>B20</f>
        <v xml:space="preserve"> Magnesium Hydroxide</v>
      </c>
      <c r="H49" s="174"/>
    </row>
    <row r="50" spans="1:10" ht="19.5" customHeight="1" thickBot="1" x14ac:dyDescent="0.35">
      <c r="A50" s="125"/>
      <c r="B50" s="125"/>
      <c r="C50" s="125"/>
      <c r="D50" s="125"/>
      <c r="H50" s="174"/>
    </row>
    <row r="51" spans="1:10" ht="19.5" customHeight="1" thickBot="1" x14ac:dyDescent="0.35">
      <c r="C51" s="125"/>
      <c r="D51" s="125"/>
      <c r="E51" s="125"/>
      <c r="F51" s="125"/>
      <c r="G51" s="178" t="s">
        <v>88</v>
      </c>
      <c r="H51" s="179"/>
      <c r="J51" s="180"/>
    </row>
    <row r="52" spans="1:10" ht="19.5" customHeight="1" thickBot="1" x14ac:dyDescent="0.35">
      <c r="A52" s="181" t="s">
        <v>89</v>
      </c>
      <c r="B52" s="137" t="s">
        <v>103</v>
      </c>
      <c r="C52" s="137" t="s">
        <v>90</v>
      </c>
      <c r="D52" s="137" t="s">
        <v>91</v>
      </c>
      <c r="E52" s="137" t="s">
        <v>92</v>
      </c>
      <c r="F52" s="182" t="s">
        <v>93</v>
      </c>
      <c r="G52" s="137" t="s">
        <v>94</v>
      </c>
      <c r="H52" s="137" t="s">
        <v>104</v>
      </c>
      <c r="I52" s="183" t="s">
        <v>95</v>
      </c>
      <c r="J52" s="184"/>
    </row>
    <row r="53" spans="1:10" ht="26.25" customHeight="1" x14ac:dyDescent="0.4">
      <c r="A53" s="185" t="s">
        <v>79</v>
      </c>
      <c r="B53" s="186">
        <f>3605.73*5/200</f>
        <v>90.143250000000009</v>
      </c>
      <c r="C53" s="187">
        <v>9.8000000000000007</v>
      </c>
      <c r="D53" s="188">
        <v>0</v>
      </c>
      <c r="E53" s="189">
        <f>IF(ISBLANK(B53),"-",C53-$D$57)</f>
        <v>9.8000000000000007</v>
      </c>
      <c r="F53" s="190">
        <f>IF(ISBLANK(B53), "-",E53*$G$38)</f>
        <v>10.07296609804119</v>
      </c>
      <c r="G53" s="191">
        <f>IF(ISBLANK(B53),"-",F53*$B$49)</f>
        <v>29.37276914188811</v>
      </c>
      <c r="H53" s="192">
        <f>IF(ISBLANK(B53),"-",G53*$B$47/B53)</f>
        <v>393.77609736439751</v>
      </c>
      <c r="I53" s="143">
        <f>IF(ISBLANK(B53),"-",H53/$B$45)</f>
        <v>0.98444024341099379</v>
      </c>
      <c r="J53" s="193"/>
    </row>
    <row r="54" spans="1:10" ht="26.25" customHeight="1" x14ac:dyDescent="0.4">
      <c r="A54" s="194" t="s">
        <v>80</v>
      </c>
      <c r="B54" s="195">
        <f>3605.73*5/200</f>
        <v>90.143250000000009</v>
      </c>
      <c r="C54" s="196">
        <v>9.9</v>
      </c>
      <c r="D54" s="197">
        <v>0</v>
      </c>
      <c r="E54" s="198">
        <f>IF(ISBLANK(B54),"-",C54-$D$57)</f>
        <v>9.9</v>
      </c>
      <c r="F54" s="199">
        <f>IF(ISBLANK(B54), "-",E54*$G$38)</f>
        <v>10.175751466388549</v>
      </c>
      <c r="G54" s="200">
        <f>IF(ISBLANK(B54),"-",F54*$B$49)</f>
        <v>29.672491275989007</v>
      </c>
      <c r="H54" s="201">
        <f>IF(ISBLANK(B54),"-",G54*$B$47/B54)</f>
        <v>397.7942208068913</v>
      </c>
      <c r="I54" s="148">
        <f>IF(ISBLANK(B54),"-",H54/$B$45)</f>
        <v>0.99448555201722821</v>
      </c>
      <c r="J54" s="193"/>
    </row>
    <row r="55" spans="1:10" ht="26.25" customHeight="1" x14ac:dyDescent="0.4">
      <c r="A55" s="194" t="s">
        <v>81</v>
      </c>
      <c r="B55" s="195">
        <f>3605.73*5/200</f>
        <v>90.143250000000009</v>
      </c>
      <c r="C55" s="196">
        <v>9.6999999999999993</v>
      </c>
      <c r="D55" s="197">
        <v>0</v>
      </c>
      <c r="E55" s="198">
        <f>IF(ISBLANK(B55),"-",C55-$D$57)</f>
        <v>9.6999999999999993</v>
      </c>
      <c r="F55" s="199">
        <f>IF(ISBLANK(B55), "-",E55*$G$38)</f>
        <v>9.9701807296938298</v>
      </c>
      <c r="G55" s="200">
        <f>IF(ISBLANK(B55),"-",F55*$B$49)</f>
        <v>29.073047007787206</v>
      </c>
      <c r="H55" s="201">
        <f>IF(ISBLANK(B55),"-",G55*$B$47/B55)</f>
        <v>389.75797392190356</v>
      </c>
      <c r="I55" s="148">
        <f>IF(ISBLANK(B55),"-",H55/$B$45)</f>
        <v>0.97439493480475892</v>
      </c>
      <c r="J55" s="193"/>
    </row>
    <row r="56" spans="1:10" ht="27" customHeight="1" thickBot="1" x14ac:dyDescent="0.45">
      <c r="A56" s="202" t="s">
        <v>105</v>
      </c>
      <c r="B56" s="203"/>
      <c r="C56" s="204"/>
      <c r="D56" s="205"/>
      <c r="E56" s="206" t="str">
        <f>IF(ISBLANK(B56),"-",C56-$D$57)</f>
        <v>-</v>
      </c>
      <c r="F56" s="207" t="str">
        <f>IF(ISBLANK(B56), "-",E56*$G$38)</f>
        <v>-</v>
      </c>
      <c r="G56" s="208" t="str">
        <f>IF(ISBLANK(B56),"-",F56*$B$49)</f>
        <v>-</v>
      </c>
      <c r="H56" s="209" t="str">
        <f>IF(ISBLANK(B56),"-",G56*$B$47/B56)</f>
        <v>-</v>
      </c>
      <c r="I56" s="154" t="str">
        <f>IF(ISBLANK(B56),"-",H56/$B$45)</f>
        <v>-</v>
      </c>
      <c r="J56" s="167"/>
    </row>
    <row r="57" spans="1:10" ht="26.25" customHeight="1" x14ac:dyDescent="0.4">
      <c r="A57" s="106" t="s">
        <v>106</v>
      </c>
      <c r="B57" s="106">
        <f>[1]Uniformity!C46</f>
        <v>1208.4749999999997</v>
      </c>
      <c r="C57" s="210" t="s">
        <v>83</v>
      </c>
      <c r="D57" s="211">
        <f>AVERAGE(D53:D56)</f>
        <v>0</v>
      </c>
      <c r="F57" s="210" t="s">
        <v>83</v>
      </c>
      <c r="G57" s="212">
        <f>AVERAGE(G53:G56)</f>
        <v>29.37276914188811</v>
      </c>
      <c r="H57" s="212">
        <f>AVERAGE(H53:H56)</f>
        <v>393.77609736439746</v>
      </c>
      <c r="I57" s="213">
        <f>AVERAGE(I53:I56)</f>
        <v>0.98444024341099368</v>
      </c>
      <c r="J57" s="214"/>
    </row>
    <row r="58" spans="1:10" ht="26.25" customHeight="1" x14ac:dyDescent="0.4">
      <c r="C58" s="162" t="s">
        <v>84</v>
      </c>
      <c r="D58" s="163" t="str">
        <f>IF(D57=0,"-",STDEV(D53:D56)/D57)</f>
        <v>-</v>
      </c>
      <c r="F58" s="162" t="s">
        <v>84</v>
      </c>
      <c r="G58" s="215"/>
      <c r="H58" s="216">
        <f>STDEV(H53:H56)/H57</f>
        <v>1.0204081632653118E-2</v>
      </c>
      <c r="I58" s="216">
        <f>STDEV(I53:I56)/I57</f>
        <v>1.0204081632653081E-2</v>
      </c>
      <c r="J58" s="217"/>
    </row>
    <row r="59" spans="1:10" ht="27" customHeight="1" thickBot="1" x14ac:dyDescent="0.45">
      <c r="C59" s="165" t="s">
        <v>85</v>
      </c>
      <c r="D59" s="166">
        <f>COUNT(D53:D56)</f>
        <v>3</v>
      </c>
      <c r="F59" s="165" t="s">
        <v>85</v>
      </c>
      <c r="G59" s="218">
        <f>COUNT(G53:G56)</f>
        <v>3</v>
      </c>
      <c r="H59" s="218">
        <f>COUNT(H53:H56)</f>
        <v>3</v>
      </c>
      <c r="I59" s="218">
        <f>COUNT(I53:I56)</f>
        <v>3</v>
      </c>
      <c r="J59" s="219"/>
    </row>
    <row r="60" spans="1:10" ht="18.75" x14ac:dyDescent="0.3">
      <c r="H60" s="174"/>
      <c r="J60" s="125"/>
    </row>
    <row r="61" spans="1:10" ht="18.75" x14ac:dyDescent="0.3">
      <c r="H61" s="174"/>
    </row>
    <row r="62" spans="1:10" ht="19.5" customHeight="1" thickBot="1" x14ac:dyDescent="0.35">
      <c r="A62" s="220"/>
      <c r="B62" s="220"/>
      <c r="C62" s="221"/>
      <c r="D62" s="221"/>
      <c r="E62" s="221"/>
      <c r="F62" s="221"/>
      <c r="G62" s="221"/>
      <c r="H62" s="221"/>
    </row>
    <row r="63" spans="1:10" ht="18.75" x14ac:dyDescent="0.3">
      <c r="B63" s="222" t="s">
        <v>7</v>
      </c>
      <c r="C63" s="222"/>
      <c r="E63" s="223" t="s">
        <v>8</v>
      </c>
      <c r="F63" s="224"/>
      <c r="G63" s="222" t="s">
        <v>9</v>
      </c>
      <c r="H63" s="222"/>
    </row>
    <row r="64" spans="1:10" ht="83.25" customHeight="1" x14ac:dyDescent="0.3">
      <c r="A64" s="225" t="s">
        <v>10</v>
      </c>
      <c r="B64" s="226"/>
      <c r="C64" s="226"/>
      <c r="E64" s="227"/>
      <c r="F64" s="123"/>
      <c r="G64" s="227"/>
      <c r="H64" s="227"/>
    </row>
    <row r="65" spans="1:9" ht="84" customHeight="1" x14ac:dyDescent="0.3">
      <c r="A65" s="225" t="s">
        <v>11</v>
      </c>
      <c r="B65" s="228"/>
      <c r="C65" s="228"/>
      <c r="E65" s="229"/>
      <c r="F65" s="123"/>
      <c r="G65" s="230"/>
      <c r="H65" s="230"/>
    </row>
    <row r="66" spans="1:9" ht="18.75" x14ac:dyDescent="0.3">
      <c r="A66" s="174"/>
      <c r="B66" s="174"/>
      <c r="C66" s="174"/>
      <c r="D66" s="174"/>
      <c r="E66" s="174"/>
      <c r="F66" s="231"/>
      <c r="G66" s="174"/>
      <c r="H66" s="174"/>
      <c r="I66" s="125"/>
    </row>
    <row r="67" spans="1:9" ht="18.75" x14ac:dyDescent="0.3">
      <c r="A67" s="174"/>
      <c r="B67" s="174"/>
      <c r="C67" s="174"/>
      <c r="D67" s="174"/>
      <c r="E67" s="174"/>
      <c r="F67" s="231"/>
      <c r="G67" s="174"/>
      <c r="H67" s="174"/>
      <c r="I67" s="125"/>
    </row>
    <row r="68" spans="1:9" ht="18.75" x14ac:dyDescent="0.3">
      <c r="A68" s="174"/>
      <c r="B68" s="174"/>
      <c r="C68" s="174"/>
      <c r="D68" s="174"/>
      <c r="E68" s="174"/>
      <c r="F68" s="231"/>
      <c r="G68" s="174"/>
      <c r="H68" s="174"/>
      <c r="I68" s="125"/>
    </row>
    <row r="69" spans="1:9" ht="18.75" x14ac:dyDescent="0.3">
      <c r="A69" s="174"/>
      <c r="B69" s="174"/>
      <c r="C69" s="174"/>
      <c r="D69" s="174"/>
      <c r="E69" s="174"/>
      <c r="F69" s="231"/>
      <c r="G69" s="174"/>
      <c r="H69" s="174"/>
      <c r="I69" s="125"/>
    </row>
    <row r="70" spans="1:9" ht="18.75" x14ac:dyDescent="0.3">
      <c r="A70" s="174"/>
      <c r="B70" s="174"/>
      <c r="C70" s="174"/>
      <c r="D70" s="174"/>
      <c r="E70" s="174"/>
      <c r="F70" s="231"/>
      <c r="G70" s="174"/>
      <c r="H70" s="174"/>
      <c r="I70" s="125"/>
    </row>
    <row r="71" spans="1:9" ht="18.75" x14ac:dyDescent="0.3">
      <c r="A71" s="174"/>
      <c r="B71" s="174"/>
      <c r="C71" s="174"/>
      <c r="D71" s="174"/>
      <c r="E71" s="174"/>
      <c r="F71" s="231"/>
      <c r="G71" s="174"/>
      <c r="H71" s="174"/>
      <c r="I71" s="125"/>
    </row>
    <row r="72" spans="1:9" ht="18.75" x14ac:dyDescent="0.3">
      <c r="A72" s="174"/>
      <c r="B72" s="174"/>
      <c r="C72" s="174"/>
      <c r="D72" s="174"/>
      <c r="E72" s="174"/>
      <c r="F72" s="231"/>
      <c r="G72" s="174"/>
      <c r="H72" s="174"/>
      <c r="I72" s="125"/>
    </row>
    <row r="73" spans="1:9" ht="18.75" x14ac:dyDescent="0.3">
      <c r="A73" s="174"/>
      <c r="B73" s="174"/>
      <c r="C73" s="174"/>
      <c r="D73" s="174"/>
      <c r="E73" s="174"/>
      <c r="F73" s="231"/>
      <c r="G73" s="174"/>
      <c r="H73" s="174"/>
      <c r="I73" s="125"/>
    </row>
    <row r="74" spans="1:9" ht="18.75" x14ac:dyDescent="0.3">
      <c r="A74" s="174"/>
      <c r="B74" s="174"/>
      <c r="C74" s="174"/>
      <c r="D74" s="174"/>
      <c r="E74" s="174"/>
      <c r="F74" s="231"/>
      <c r="G74" s="174"/>
      <c r="H74" s="174"/>
      <c r="I74" s="125"/>
    </row>
    <row r="250" spans="1:1" x14ac:dyDescent="0.3">
      <c r="A250" s="106">
        <v>0</v>
      </c>
    </row>
  </sheetData>
  <sheetProtection password="F258" sheet="1" objects="1" scenarios="1" formatCells="0" formatColumns="0"/>
  <mergeCells count="7">
    <mergeCell ref="A1:I7"/>
    <mergeCell ref="A8:I14"/>
    <mergeCell ref="A16:H16"/>
    <mergeCell ref="A17:H17"/>
    <mergeCell ref="G51:H51"/>
    <mergeCell ref="B63:C63"/>
    <mergeCell ref="G63:H63"/>
  </mergeCells>
  <conditionalFormatting sqref="E39">
    <cfRule type="cellIs" dxfId="6" priority="1" operator="greaterThan">
      <formula>0.002</formula>
    </cfRule>
  </conditionalFormatting>
  <conditionalFormatting sqref="F39">
    <cfRule type="cellIs" dxfId="5" priority="2" operator="greaterThan">
      <formula>0.002</formula>
    </cfRule>
  </conditionalFormatting>
  <conditionalFormatting sqref="G58">
    <cfRule type="cellIs" dxfId="4" priority="3" operator="greaterThan">
      <formula>0.02</formula>
    </cfRule>
  </conditionalFormatting>
  <conditionalFormatting sqref="H58">
    <cfRule type="cellIs" dxfId="3" priority="4" operator="greaterThan">
      <formula>0.02</formula>
    </cfRule>
  </conditionalFormatting>
  <conditionalFormatting sqref="I58">
    <cfRule type="cellIs" dxfId="2" priority="5" operator="greaterThan">
      <formula>0.02</formula>
    </cfRule>
  </conditionalFormatting>
  <conditionalFormatting sqref="J58">
    <cfRule type="cellIs" dxfId="1" priority="6" operator="greaterThan">
      <formula>0.02</formula>
    </cfRule>
  </conditionalFormatting>
  <conditionalFormatting sqref="F38">
    <cfRule type="cellIs" dxfId="0" priority="7" operator="greaterThan">
      <formula>0.1</formula>
    </cfRule>
  </conditionalFormatting>
  <printOptions horizontalCentered="1" verticalCentered="1"/>
  <pageMargins left="0.7" right="0.7" top="0.75" bottom="0.75" header="0.3" footer="0.3"/>
  <pageSetup paperSize="9" scale="36" orientation="landscape" r:id="rId1"/>
  <headerFooter alignWithMargins="0">
    <oddFooter>&amp;C&amp;P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Uniformity</vt:lpstr>
      <vt:lpstr>Aluminium hydroxide</vt:lpstr>
      <vt:lpstr>magnessium hydroxide</vt:lpstr>
      <vt:lpstr>'magnessium hydroxide'!Print_Area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Lorna</cp:lastModifiedBy>
  <dcterms:created xsi:type="dcterms:W3CDTF">2005-07-05T10:19:27Z</dcterms:created>
  <dcterms:modified xsi:type="dcterms:W3CDTF">2016-11-18T07:23:35Z</dcterms:modified>
</cp:coreProperties>
</file>