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Powder" sheetId="1" r:id="rId1"/>
    <sheet name="Diluent(1)" sheetId="3" r:id="rId2"/>
    <sheet name="Diluent(2)" sheetId="4" r:id="rId3"/>
    <sheet name="C" sheetId="2" r:id="rId4"/>
  </sheets>
  <definedNames>
    <definedName name="_xlnm.Print_Area" localSheetId="3">'C'!$A$4:$F$63</definedName>
    <definedName name="_xlnm.Print_Area" localSheetId="1">'Diluent(1)'!$A$4:$F$74</definedName>
    <definedName name="_xlnm.Print_Area" localSheetId="2">'Diluent(2)'!$A$4:$F$76</definedName>
    <definedName name="_xlnm.Print_Area" localSheetId="0">Powder!$A$4:$F$76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4"/>
  <c r="B27"/>
  <c r="E32"/>
  <c r="B33"/>
  <c r="E30" i="3"/>
  <c r="B31"/>
  <c r="B25"/>
  <c r="D68" i="1"/>
  <c r="E32"/>
  <c r="B33"/>
  <c r="B39" s="1"/>
  <c r="A39" s="1"/>
  <c r="B40" s="1"/>
  <c r="A40" s="1"/>
  <c r="B41" s="1"/>
  <c r="A41" s="1"/>
  <c r="B42" s="1"/>
  <c r="A42" s="1"/>
  <c r="B27"/>
  <c r="F68" i="4"/>
  <c r="F64"/>
  <c r="F62"/>
  <c r="D60"/>
  <c r="E60" s="1"/>
  <c r="F60" s="1"/>
  <c r="D59"/>
  <c r="E59" s="1"/>
  <c r="F59" s="1"/>
  <c r="B39"/>
  <c r="A39" s="1"/>
  <c r="B40" s="1"/>
  <c r="A40" s="1"/>
  <c r="B41" s="1"/>
  <c r="A41" s="1"/>
  <c r="B42" s="1"/>
  <c r="A42" s="1"/>
  <c r="F66" i="3"/>
  <c r="F62"/>
  <c r="F60"/>
  <c r="E58"/>
  <c r="F58" s="1"/>
  <c r="D58"/>
  <c r="D57"/>
  <c r="E57" s="1"/>
  <c r="F57" s="1"/>
  <c r="B37"/>
  <c r="A37" s="1"/>
  <c r="B38" s="1"/>
  <c r="A38" s="1"/>
  <c r="B39" s="1"/>
  <c r="A39" s="1"/>
  <c r="B40" s="1"/>
  <c r="A40" s="1"/>
  <c r="F55" i="2"/>
  <c r="F51"/>
  <c r="F49"/>
  <c r="D47"/>
  <c r="E47" s="1"/>
  <c r="F47" s="1"/>
  <c r="D46"/>
  <c r="E46" s="1"/>
  <c r="F46" s="1"/>
  <c r="B34"/>
  <c r="B16"/>
  <c r="F68" i="1"/>
  <c r="F64"/>
  <c r="F62"/>
  <c r="D60"/>
  <c r="E60" s="1"/>
  <c r="F60" s="1"/>
  <c r="E59"/>
  <c r="F59" s="1"/>
  <c r="D59"/>
  <c r="F61" i="4" l="1"/>
  <c r="F65" s="1"/>
  <c r="F61" i="1"/>
  <c r="F65" s="1"/>
  <c r="F59" i="3"/>
  <c r="F63" s="1"/>
  <c r="D66" s="1"/>
  <c r="F48" i="2"/>
  <c r="F52" s="1"/>
  <c r="D55" s="1"/>
</calcChain>
</file>

<file path=xl/sharedStrings.xml><?xml version="1.0" encoding="utf-8"?>
<sst xmlns="http://schemas.openxmlformats.org/spreadsheetml/2006/main" count="295" uniqueCount="91">
  <si>
    <t>MICOBIOLOGY NO.</t>
  </si>
  <si>
    <t>BIOL/002/2016</t>
  </si>
  <si>
    <t>DATE RECEIVED</t>
  </si>
  <si>
    <t>2016-09-23 09:17:31</t>
  </si>
  <si>
    <t>Analysis Report</t>
  </si>
  <si>
    <t>Artesunate Microbial Assay</t>
  </si>
  <si>
    <t>Sample Name:</t>
  </si>
  <si>
    <t>GSUNATE INJECTION</t>
  </si>
  <si>
    <t>Lab Ref No:</t>
  </si>
  <si>
    <t>NDQD201609113</t>
  </si>
  <si>
    <t>Active Ingredient:</t>
  </si>
  <si>
    <t>Artesunate</t>
  </si>
  <si>
    <t>Label Claim:</t>
  </si>
  <si>
    <t>Each  ml contains mg of Artesunate</t>
  </si>
  <si>
    <t>Date Test Set:</t>
  </si>
  <si>
    <t>13/10/2016</t>
  </si>
  <si>
    <t>Date of Results:</t>
  </si>
  <si>
    <t>19/10/2016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</si>
  <si>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</si>
  <si>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</si>
  <si>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</si>
  <si>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</si>
  <si>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</si>
  <si>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</si>
  <si>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</si>
  <si>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</si>
  <si>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</si>
  <si>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</si>
  <si>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</si>
  <si>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</si>
  <si>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</si>
  <si>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</si>
  <si>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</si>
  <si>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</si>
  <si>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</si>
  <si>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</si>
  <si>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</si>
  <si>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</si>
  <si>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</si>
  <si>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</si>
  <si>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</si>
  <si>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</si>
  <si>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</si>
  <si>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</si>
  <si>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</si>
  <si>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</si>
  <si>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</si>
  <si>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</si>
  <si>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</si>
  <si>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</si>
  <si>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</si>
  <si>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</si>
  <si>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</si>
  <si>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</si>
  <si>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</si>
  <si>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</si>
  <si>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</si>
  <si>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</si>
  <si>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</si>
  <si>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</si>
  <si>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</si>
  <si>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</si>
  <si>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</si>
  <si>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</si>
  <si>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</si>
  <si>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</si>
  <si>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</si>
  <si>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</si>
  <si>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</si>
  <si>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</si>
  <si>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</si>
  <si>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</si>
  <si>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</si>
  <si>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</si>
  <si>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</si>
  <si>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60mg of Artesunate</t>
  </si>
  <si>
    <t>mg/vial</t>
  </si>
  <si>
    <t>14000 EU / vial</t>
  </si>
  <si>
    <t>7.0mL</t>
  </si>
  <si>
    <t>G3</t>
  </si>
  <si>
    <t>G4</t>
  </si>
  <si>
    <t>ERIC</t>
  </si>
  <si>
    <t>EU/ml</t>
  </si>
  <si>
    <t>H3</t>
  </si>
  <si>
    <t>H4</t>
  </si>
  <si>
    <t>EU/mEq</t>
  </si>
  <si>
    <t>W/V</t>
  </si>
  <si>
    <t>1mEq is equals</t>
  </si>
  <si>
    <t>mg</t>
  </si>
  <si>
    <t>A5</t>
  </si>
  <si>
    <t>A6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</si>
</sst>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  <xf numFmtId="9" fontId="4" fillId="2" borderId="0" xfId="1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7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75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5.83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60</v>
      </c>
      <c r="C25" s="18" t="s">
        <v>76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13992.000000000002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5" t="s">
        <v>31</v>
      </c>
      <c r="B31" s="99" t="s">
        <v>77</v>
      </c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7" t="s">
        <v>34</v>
      </c>
      <c r="B32" s="114" t="s">
        <v>78</v>
      </c>
      <c r="C32" s="130">
        <v>0.98899999999999999</v>
      </c>
      <c r="D32" s="131"/>
      <c r="E32" s="133">
        <f>POWER(C32,2)</f>
        <v>0.97812100000000002</v>
      </c>
      <c r="F32" s="134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1" t="s">
        <v>37</v>
      </c>
      <c r="B36" s="121"/>
      <c r="C36" s="121"/>
      <c r="D36" s="121"/>
      <c r="E36" s="121"/>
      <c r="F36" s="121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44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3114</v>
      </c>
      <c r="D59" s="61">
        <f>LN(C59)</f>
        <v>8.0436633523939438</v>
      </c>
      <c r="E59" s="61">
        <f>(D59-$B$54)/$B$55</f>
        <v>-19.036151903903384</v>
      </c>
      <c r="F59" s="62">
        <f>EXP(E59)</f>
        <v>5.403862269710359E-9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3156</v>
      </c>
      <c r="D60" s="68">
        <f>LN(C60)</f>
        <v>8.0570606819657655</v>
      </c>
      <c r="E60" s="68">
        <f>(D60-$B$54)/$B$55</f>
        <v>-19.175998767909874</v>
      </c>
      <c r="F60" s="69">
        <f>EXP(E60)</f>
        <v>4.698611638605084E-9</v>
      </c>
      <c r="G60" s="63"/>
      <c r="H60" s="63"/>
      <c r="I60" s="63"/>
    </row>
    <row r="61" spans="1:9" ht="26.25" customHeight="1">
      <c r="A61" s="8"/>
      <c r="B61" s="45"/>
      <c r="C61" s="8"/>
      <c r="D61" s="120" t="s">
        <v>59</v>
      </c>
      <c r="E61" s="120"/>
      <c r="F61" s="70">
        <f>AVERAGE(F59:F60)</f>
        <v>5.0512369541577211E-9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9.4732008962791058E-3</v>
      </c>
      <c r="G62" s="9"/>
      <c r="H62" s="9"/>
    </row>
    <row r="63" spans="1:9" ht="26.25" customHeight="1">
      <c r="A63" s="8"/>
      <c r="B63" s="45"/>
      <c r="C63" s="8"/>
      <c r="D63" s="120" t="s">
        <v>61</v>
      </c>
      <c r="E63" s="120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10000</v>
      </c>
      <c r="G64" s="9"/>
      <c r="H64" s="9"/>
    </row>
    <row r="65" spans="1:9" ht="25.5" customHeight="1">
      <c r="E65" s="71" t="s">
        <v>63</v>
      </c>
      <c r="F65" s="75">
        <f>F64*F61</f>
        <v>5.051236954157721E-5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5">
        <f>F65*B24/B25</f>
        <v>4.2093641284647672E-6</v>
      </c>
      <c r="E68" s="135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81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NDQD201609113 / Bacterial Endotoxin / Download 1  /  Analyst - Eric Ngamau /  Date 19-10-2016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view="pageBreakPreview" topLeftCell="A34" zoomScale="80" zoomScaleNormal="85" workbookViewId="0">
      <selection activeCell="D66" sqref="D66:E66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 t="s">
        <v>17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0.5</v>
      </c>
      <c r="C23" s="74" t="s">
        <v>82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27</v>
      </c>
      <c r="B25" s="20">
        <f>B23/B22</f>
        <v>100</v>
      </c>
      <c r="C25" s="18"/>
      <c r="D25" s="14"/>
      <c r="E25" s="15"/>
    </row>
    <row r="26" spans="1:6" s="89" customFormat="1" ht="19.5" customHeight="1">
      <c r="A26" s="14" t="s">
        <v>28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23" t="s">
        <v>29</v>
      </c>
      <c r="B28" s="124"/>
      <c r="C28" s="125" t="s">
        <v>30</v>
      </c>
      <c r="D28" s="125"/>
      <c r="E28" s="125"/>
      <c r="F28" s="126"/>
    </row>
    <row r="29" spans="1:6" ht="20.100000000000001" customHeight="1">
      <c r="A29" s="25" t="s">
        <v>31</v>
      </c>
      <c r="B29" s="99" t="s">
        <v>77</v>
      </c>
      <c r="C29" s="127" t="s">
        <v>32</v>
      </c>
      <c r="D29" s="128"/>
      <c r="E29" s="128" t="s">
        <v>33</v>
      </c>
      <c r="F29" s="129"/>
    </row>
    <row r="30" spans="1:6" ht="20.100000000000001" customHeight="1">
      <c r="A30" s="27" t="s">
        <v>34</v>
      </c>
      <c r="B30" s="114" t="s">
        <v>78</v>
      </c>
      <c r="C30" s="130">
        <v>0.98899999999999999</v>
      </c>
      <c r="D30" s="131"/>
      <c r="E30" s="133">
        <f>POWER(C30,2)</f>
        <v>0.97812100000000002</v>
      </c>
      <c r="F30" s="134"/>
    </row>
    <row r="31" spans="1:6" ht="20.100000000000001" customHeight="1">
      <c r="A31" s="97" t="s">
        <v>36</v>
      </c>
      <c r="B31" s="100">
        <f>14000/7</f>
        <v>2000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1" t="s">
        <v>37</v>
      </c>
      <c r="B34" s="121"/>
      <c r="C34" s="121"/>
      <c r="D34" s="121"/>
      <c r="E34" s="121"/>
      <c r="F34" s="121"/>
    </row>
    <row r="35" spans="1:9" ht="20.100000000000001" customHeight="1">
      <c r="A35" s="116"/>
      <c r="B35" s="116"/>
      <c r="C35" s="116"/>
      <c r="D35" s="116"/>
      <c r="E35" s="116"/>
      <c r="F35" s="116"/>
    </row>
    <row r="36" spans="1:9" s="88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9" customFormat="1">
      <c r="A37" s="105">
        <f>B37*C37/(D37)*E37/F37</f>
        <v>5</v>
      </c>
      <c r="B37" s="107">
        <f>B31</f>
        <v>2000</v>
      </c>
      <c r="C37" s="93">
        <v>100</v>
      </c>
      <c r="D37" s="93">
        <v>2000</v>
      </c>
      <c r="E37" s="102">
        <v>100</v>
      </c>
      <c r="F37" s="112">
        <v>2000</v>
      </c>
    </row>
    <row r="38" spans="1:9" s="89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22" t="s">
        <v>44</v>
      </c>
      <c r="B42" s="122"/>
      <c r="C42" s="122"/>
      <c r="D42" s="122"/>
      <c r="E42" s="122"/>
      <c r="F42" s="122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40</v>
      </c>
      <c r="B44" s="87" t="s">
        <v>41</v>
      </c>
      <c r="C44" s="87" t="s">
        <v>42</v>
      </c>
      <c r="D44" s="95" t="s">
        <v>43</v>
      </c>
      <c r="E44" s="87" t="s">
        <v>45</v>
      </c>
      <c r="F44" s="95" t="s">
        <v>46</v>
      </c>
    </row>
    <row r="45" spans="1:9" s="89" customFormat="1">
      <c r="A45" s="103">
        <v>100</v>
      </c>
      <c r="B45" s="111">
        <v>4000</v>
      </c>
      <c r="C45" s="103">
        <v>50</v>
      </c>
      <c r="D45" s="111">
        <v>50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47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48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18</v>
      </c>
      <c r="B50" s="42" t="s">
        <v>49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50</v>
      </c>
      <c r="B52" s="108">
        <v>6.22</v>
      </c>
      <c r="C52" s="8"/>
      <c r="D52" s="47"/>
      <c r="E52" s="48"/>
      <c r="H52" s="89"/>
      <c r="I52" s="89"/>
    </row>
    <row r="53" spans="1:9" ht="15.95" customHeight="1">
      <c r="A53" s="8" t="s">
        <v>51</v>
      </c>
      <c r="B53" s="45">
        <v>-9.5799999999999996E-2</v>
      </c>
      <c r="C53" s="8"/>
      <c r="D53" s="49"/>
      <c r="E53" s="50"/>
      <c r="H53" s="89"/>
      <c r="I53" s="89"/>
    </row>
    <row r="54" spans="1:9" ht="26.25" customHeight="1">
      <c r="A54" s="8" t="s">
        <v>52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</row>
    <row r="57" spans="1:9" s="80" customFormat="1" ht="27" customHeight="1">
      <c r="A57" s="58" t="s">
        <v>83</v>
      </c>
      <c r="B57" s="59">
        <v>50</v>
      </c>
      <c r="C57" s="60">
        <v>3616</v>
      </c>
      <c r="D57" s="61">
        <f>LN(C57)</f>
        <v>8.1931237215120678</v>
      </c>
      <c r="E57" s="61">
        <f>(D57-$B$52)/$B$53</f>
        <v>-20.596281017871274</v>
      </c>
      <c r="F57" s="62">
        <f>EXP(E57)</f>
        <v>1.1353997812318856E-9</v>
      </c>
    </row>
    <row r="58" spans="1:9" s="80" customFormat="1" ht="27" customHeight="1" thickBot="1">
      <c r="A58" s="65" t="s">
        <v>84</v>
      </c>
      <c r="B58" s="66">
        <v>50</v>
      </c>
      <c r="C58" s="67">
        <v>3783</v>
      </c>
      <c r="D58" s="68">
        <f>LN(C58)</f>
        <v>8.23827262463303</v>
      </c>
      <c r="E58" s="68">
        <f>(D58-$B$52)/$B$53</f>
        <v>-21.067563931451257</v>
      </c>
      <c r="F58" s="69">
        <f>EXP(E58)</f>
        <v>7.0871763172643378E-10</v>
      </c>
    </row>
    <row r="59" spans="1:9" ht="26.25" customHeight="1">
      <c r="A59" s="8"/>
      <c r="B59" s="45"/>
      <c r="C59" s="8"/>
      <c r="D59" s="120" t="s">
        <v>59</v>
      </c>
      <c r="E59" s="120"/>
      <c r="F59" s="70">
        <f>AVERAGE(F57:F58)</f>
        <v>9.2205870647915976E-10</v>
      </c>
      <c r="H59" s="89"/>
      <c r="I59" s="89"/>
    </row>
    <row r="60" spans="1:9" ht="25.5" customHeight="1">
      <c r="E60" s="76" t="s">
        <v>60</v>
      </c>
      <c r="F60" s="72">
        <f>STDEV(C57:C58)/AVERAGE(C57:C58)</f>
        <v>3.1919673593229746E-2</v>
      </c>
      <c r="H60" s="89"/>
    </row>
    <row r="61" spans="1:9" ht="26.25" customHeight="1">
      <c r="A61" s="8"/>
      <c r="B61" s="45"/>
      <c r="C61" s="8"/>
      <c r="D61" s="120" t="s">
        <v>61</v>
      </c>
      <c r="E61" s="120"/>
      <c r="F61" s="73">
        <v>2</v>
      </c>
      <c r="H61" s="89"/>
      <c r="I61" s="89"/>
    </row>
    <row r="62" spans="1:9" ht="25.5" customHeight="1">
      <c r="C62" s="74"/>
      <c r="E62" s="76" t="s">
        <v>62</v>
      </c>
      <c r="F62" s="117">
        <f>B45/A45*D45/C45</f>
        <v>40</v>
      </c>
      <c r="H62" s="89"/>
    </row>
    <row r="63" spans="1:9" ht="25.5" customHeight="1">
      <c r="E63" s="76" t="s">
        <v>63</v>
      </c>
      <c r="F63" s="75">
        <f>F62*F59</f>
        <v>3.688234825916639E-8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64</v>
      </c>
      <c r="C66" s="76" t="s">
        <v>65</v>
      </c>
      <c r="D66" s="135">
        <f>F63</f>
        <v>3.688234825916639E-8</v>
      </c>
      <c r="E66" s="135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66</v>
      </c>
      <c r="C71" s="80" t="s">
        <v>67</v>
      </c>
      <c r="D71" s="79"/>
      <c r="F71" s="80" t="s">
        <v>68</v>
      </c>
      <c r="H71" s="89"/>
    </row>
    <row r="72" spans="1:9" ht="24.95" customHeight="1">
      <c r="A72" s="81" t="s">
        <v>81</v>
      </c>
      <c r="C72" s="81" t="s">
        <v>69</v>
      </c>
      <c r="D72" s="81"/>
      <c r="F72" s="81" t="s">
        <v>70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NDQD201609113 / Bacterial Endotoxin / Download 1  /  Analyst - Eric Ngamau /  Date 19-10-2016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41" zoomScale="80" zoomScaleNormal="85" workbookViewId="0">
      <selection activeCell="A74" sqref="A74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 t="s">
        <v>17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5</v>
      </c>
      <c r="C23" s="74" t="s">
        <v>85</v>
      </c>
      <c r="D23" s="14"/>
      <c r="E23" s="15"/>
    </row>
    <row r="24" spans="1:6" s="89" customFormat="1" ht="19.5" customHeight="1">
      <c r="A24" s="16" t="s">
        <v>26</v>
      </c>
      <c r="B24" s="136">
        <v>0.05</v>
      </c>
      <c r="C24" s="18" t="s">
        <v>86</v>
      </c>
      <c r="D24" s="14"/>
      <c r="E24" s="15"/>
    </row>
    <row r="25" spans="1:6" s="89" customFormat="1" ht="19.5" customHeight="1">
      <c r="A25" s="16" t="s">
        <v>87</v>
      </c>
      <c r="B25" s="137">
        <v>84</v>
      </c>
      <c r="C25" s="18" t="s">
        <v>88</v>
      </c>
      <c r="D25" s="14"/>
      <c r="E25" s="15"/>
    </row>
    <row r="26" spans="1:6" s="89" customFormat="1" ht="19.5" customHeight="1">
      <c r="A26" s="16"/>
      <c r="B26" s="17"/>
      <c r="C26" s="18"/>
      <c r="D26" s="14"/>
      <c r="E26" s="15"/>
    </row>
    <row r="27" spans="1:6" s="89" customFormat="1" ht="18.75" customHeight="1">
      <c r="A27" s="19" t="s">
        <v>27</v>
      </c>
      <c r="B27" s="20">
        <f>B23*B24/B25/B22*1000</f>
        <v>595.23809523809518</v>
      </c>
      <c r="C27" s="18"/>
      <c r="D27" s="14"/>
      <c r="E27" s="15"/>
    </row>
    <row r="28" spans="1:6" s="89" customFormat="1" ht="19.5" customHeight="1">
      <c r="A28" s="14" t="s">
        <v>28</v>
      </c>
      <c r="B28" s="81"/>
    </row>
    <row r="29" spans="1:6" s="89" customFormat="1" ht="19.5" customHeight="1" thickBot="1">
      <c r="A29" s="14"/>
      <c r="B29" s="81"/>
    </row>
    <row r="30" spans="1:6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6" ht="20.100000000000001" customHeight="1">
      <c r="A31" s="25" t="s">
        <v>31</v>
      </c>
      <c r="B31" s="99" t="s">
        <v>77</v>
      </c>
      <c r="C31" s="127" t="s">
        <v>32</v>
      </c>
      <c r="D31" s="128"/>
      <c r="E31" s="128" t="s">
        <v>33</v>
      </c>
      <c r="F31" s="129"/>
    </row>
    <row r="32" spans="1:6" ht="20.100000000000001" customHeight="1">
      <c r="A32" s="27" t="s">
        <v>34</v>
      </c>
      <c r="B32" s="114" t="s">
        <v>78</v>
      </c>
      <c r="C32" s="130">
        <v>0.98899999999999999</v>
      </c>
      <c r="D32" s="131"/>
      <c r="E32" s="133">
        <f>-POWER(C32,2)</f>
        <v>-0.97812100000000002</v>
      </c>
      <c r="F32" s="134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</row>
    <row r="34" spans="1:9" ht="20.100000000000001" customHeight="1">
      <c r="C34" s="108"/>
      <c r="D34" s="108"/>
      <c r="E34" s="80"/>
      <c r="F34" s="80"/>
    </row>
    <row r="35" spans="1:9" ht="20.100000000000001" customHeight="1">
      <c r="A35" s="80"/>
      <c r="B35" s="37"/>
      <c r="C35" s="108"/>
      <c r="D35" s="108"/>
      <c r="E35" s="80"/>
      <c r="F35" s="80"/>
    </row>
    <row r="36" spans="1:9" ht="20.100000000000001" customHeight="1">
      <c r="A36" s="121" t="s">
        <v>37</v>
      </c>
      <c r="B36" s="121"/>
      <c r="C36" s="121"/>
      <c r="D36" s="121"/>
      <c r="E36" s="121"/>
      <c r="F36" s="121"/>
    </row>
    <row r="37" spans="1:9" ht="20.100000000000001" customHeight="1">
      <c r="A37" s="116"/>
      <c r="B37" s="116"/>
      <c r="C37" s="116"/>
      <c r="D37" s="116"/>
      <c r="E37" s="116"/>
      <c r="F37" s="116"/>
    </row>
    <row r="38" spans="1:9" s="88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9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9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>
      <c r="A43" s="108"/>
      <c r="B43" s="109"/>
      <c r="E43" s="90"/>
    </row>
    <row r="44" spans="1:9" s="89" customFormat="1" ht="16.5" customHeight="1">
      <c r="A44" s="122" t="s">
        <v>44</v>
      </c>
      <c r="B44" s="122"/>
      <c r="C44" s="122"/>
      <c r="D44" s="122"/>
      <c r="E44" s="122"/>
      <c r="F44" s="122"/>
    </row>
    <row r="45" spans="1:9" s="89" customFormat="1">
      <c r="A45" s="108"/>
      <c r="B45" s="109"/>
      <c r="E45" s="90"/>
    </row>
    <row r="46" spans="1:9" s="88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9" customFormat="1">
      <c r="A47" s="103">
        <v>50</v>
      </c>
      <c r="B47" s="111">
        <v>7000</v>
      </c>
      <c r="C47" s="103">
        <v>50</v>
      </c>
      <c r="D47" s="111">
        <v>50</v>
      </c>
      <c r="E47" s="94"/>
      <c r="F47" s="92"/>
    </row>
    <row r="48" spans="1:9" ht="15.95" customHeight="1">
      <c r="A48" s="30"/>
      <c r="B48" s="37"/>
      <c r="E48" s="8"/>
      <c r="H48" s="89"/>
      <c r="I48" s="89"/>
    </row>
    <row r="49" spans="1:9" ht="15.95" customHeight="1">
      <c r="A49" s="11" t="s">
        <v>47</v>
      </c>
      <c r="B49" s="38">
        <v>50</v>
      </c>
      <c r="C49" s="8"/>
      <c r="F49" s="8"/>
      <c r="H49" s="89"/>
      <c r="I49" s="89"/>
    </row>
    <row r="50" spans="1:9" ht="15.95" customHeight="1">
      <c r="A50" s="39" t="s">
        <v>48</v>
      </c>
      <c r="B50" s="38">
        <v>50</v>
      </c>
      <c r="C50" s="40"/>
      <c r="F50" s="8"/>
      <c r="H50" s="89"/>
      <c r="I50" s="89"/>
    </row>
    <row r="51" spans="1:9" ht="15.95" customHeight="1">
      <c r="A51" s="39"/>
      <c r="B51" s="38"/>
      <c r="C51" s="88"/>
      <c r="F51" s="8"/>
      <c r="H51" s="89"/>
      <c r="I51" s="89"/>
    </row>
    <row r="52" spans="1:9" ht="18.75" customHeight="1">
      <c r="A52" s="41" t="s">
        <v>18</v>
      </c>
      <c r="B52" s="42" t="s">
        <v>49</v>
      </c>
      <c r="C52" s="88"/>
      <c r="D52" s="8"/>
      <c r="E52" s="43"/>
      <c r="H52" s="89"/>
      <c r="I52" s="89"/>
    </row>
    <row r="53" spans="1:9">
      <c r="A53" s="8"/>
      <c r="B53" s="45"/>
      <c r="C53" s="8"/>
      <c r="D53" s="45"/>
      <c r="E53" s="8"/>
      <c r="H53" s="89"/>
      <c r="I53" s="89"/>
    </row>
    <row r="54" spans="1:9" ht="15.95" customHeight="1">
      <c r="A54" s="8" t="s">
        <v>50</v>
      </c>
      <c r="B54" s="108">
        <v>6.22</v>
      </c>
      <c r="C54" s="8"/>
      <c r="D54" s="47"/>
      <c r="E54" s="48"/>
      <c r="H54" s="89"/>
      <c r="I54" s="89"/>
    </row>
    <row r="55" spans="1:9" ht="15.95" customHeight="1">
      <c r="A55" s="8" t="s">
        <v>51</v>
      </c>
      <c r="B55" s="45">
        <v>-9.5799999999999996E-2</v>
      </c>
      <c r="C55" s="8"/>
      <c r="D55" s="49"/>
      <c r="E55" s="50"/>
      <c r="H55" s="89"/>
      <c r="I55" s="89"/>
    </row>
    <row r="56" spans="1:9" ht="26.25" customHeight="1">
      <c r="A56" s="8" t="s">
        <v>52</v>
      </c>
      <c r="B56" s="45"/>
      <c r="C56" s="8"/>
      <c r="D56" s="8"/>
      <c r="E56" s="8"/>
      <c r="H56" s="89"/>
      <c r="I56" s="89"/>
    </row>
    <row r="57" spans="1:9" ht="26.25" customHeight="1" thickBot="1">
      <c r="A57" s="8"/>
      <c r="D57" s="8"/>
      <c r="E57" s="8"/>
      <c r="H57" s="89"/>
      <c r="I57" s="8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</row>
    <row r="59" spans="1:9" s="80" customFormat="1" ht="27" customHeight="1">
      <c r="A59" s="58" t="s">
        <v>89</v>
      </c>
      <c r="B59" s="59">
        <v>50</v>
      </c>
      <c r="C59" s="60">
        <v>2264</v>
      </c>
      <c r="D59" s="61">
        <f>LN(C59)</f>
        <v>7.7248884393230739</v>
      </c>
      <c r="E59" s="61">
        <f>(D59-$B$54)/$B$55</f>
        <v>-15.708647592098895</v>
      </c>
      <c r="F59" s="62">
        <f>EXP(E59)</f>
        <v>1.5059863398614268E-7</v>
      </c>
    </row>
    <row r="60" spans="1:9" s="80" customFormat="1" ht="27" customHeight="1" thickBot="1">
      <c r="A60" s="65" t="s">
        <v>90</v>
      </c>
      <c r="B60" s="66">
        <v>50</v>
      </c>
      <c r="C60" s="67">
        <v>2363</v>
      </c>
      <c r="D60" s="68">
        <f>LN(C60)</f>
        <v>7.7676872771869077</v>
      </c>
      <c r="E60" s="68">
        <f>(D60-$B$54)/$B$55</f>
        <v>-16.155399553099247</v>
      </c>
      <c r="F60" s="69">
        <f>EXP(E60)</f>
        <v>9.6338331660473539E-8</v>
      </c>
    </row>
    <row r="61" spans="1:9" ht="26.25" customHeight="1">
      <c r="A61" s="8"/>
      <c r="B61" s="45"/>
      <c r="C61" s="8"/>
      <c r="D61" s="120" t="s">
        <v>59</v>
      </c>
      <c r="E61" s="120"/>
      <c r="F61" s="70">
        <f>AVERAGE(F59:F60)</f>
        <v>1.2346848282330812E-7</v>
      </c>
      <c r="H61" s="89"/>
      <c r="I61" s="89"/>
    </row>
    <row r="62" spans="1:9" ht="25.5" customHeight="1">
      <c r="E62" s="76" t="s">
        <v>60</v>
      </c>
      <c r="F62" s="72">
        <f>STDEV(C59:C60)/AVERAGE(C59:C60)</f>
        <v>3.02587297762992E-2</v>
      </c>
      <c r="H62" s="89"/>
    </row>
    <row r="63" spans="1:9" ht="26.25" customHeight="1">
      <c r="A63" s="8"/>
      <c r="B63" s="45"/>
      <c r="C63" s="8"/>
      <c r="D63" s="120" t="s">
        <v>61</v>
      </c>
      <c r="E63" s="120"/>
      <c r="F63" s="73">
        <v>2</v>
      </c>
      <c r="H63" s="89"/>
      <c r="I63" s="89"/>
    </row>
    <row r="64" spans="1:9" ht="25.5" customHeight="1">
      <c r="C64" s="74"/>
      <c r="E64" s="76" t="s">
        <v>62</v>
      </c>
      <c r="F64" s="117">
        <f>B47/A47*D47/C47</f>
        <v>140</v>
      </c>
      <c r="H64" s="89"/>
    </row>
    <row r="65" spans="1:9" ht="25.5" customHeight="1">
      <c r="E65" s="76" t="s">
        <v>63</v>
      </c>
      <c r="F65" s="75">
        <f>F64*F61</f>
        <v>1.7285587595263138E-5</v>
      </c>
      <c r="H65" s="89"/>
    </row>
    <row r="66" spans="1:9" ht="15.95" customHeight="1">
      <c r="H66" s="89"/>
    </row>
    <row r="67" spans="1:9">
      <c r="H67" s="89"/>
    </row>
    <row r="68" spans="1:9" ht="19.5" customHeight="1" thickBot="1">
      <c r="A68" s="74" t="s">
        <v>64</v>
      </c>
      <c r="C68" s="76" t="s">
        <v>65</v>
      </c>
      <c r="D68" s="135">
        <f>F65*B25/B24/1000</f>
        <v>2.9039787160042071E-5</v>
      </c>
      <c r="E68" s="135"/>
      <c r="F68" s="74" t="str">
        <f>C23</f>
        <v>EU/mEq</v>
      </c>
      <c r="H68" s="89"/>
    </row>
    <row r="69" spans="1:9" ht="21" customHeight="1">
      <c r="B69" s="81"/>
      <c r="C69" s="81"/>
      <c r="D69" s="77"/>
      <c r="E69" s="78"/>
      <c r="H69" s="89"/>
    </row>
    <row r="70" spans="1:9" ht="18" customHeight="1">
      <c r="H70" s="89"/>
    </row>
    <row r="71" spans="1:9" ht="18" customHeight="1">
      <c r="H71" s="89"/>
    </row>
    <row r="72" spans="1:9" ht="18" customHeight="1">
      <c r="H72" s="89"/>
    </row>
    <row r="73" spans="1:9" ht="24.95" customHeight="1">
      <c r="A73" s="80" t="s">
        <v>66</v>
      </c>
      <c r="C73" s="80" t="s">
        <v>67</v>
      </c>
      <c r="D73" s="79"/>
      <c r="F73" s="80" t="s">
        <v>68</v>
      </c>
      <c r="H73" s="89"/>
    </row>
    <row r="74" spans="1:9" ht="24.95" customHeight="1">
      <c r="A74" s="81" t="s">
        <v>81</v>
      </c>
      <c r="C74" s="81" t="s">
        <v>69</v>
      </c>
      <c r="D74" s="81"/>
      <c r="F74" s="81" t="s">
        <v>70</v>
      </c>
      <c r="H74" s="89"/>
    </row>
    <row r="75" spans="1:9" ht="24.95" customHeight="1" thickBot="1">
      <c r="A75" s="82"/>
      <c r="C75" s="34"/>
      <c r="F75" s="34"/>
      <c r="H75" s="89"/>
    </row>
    <row r="76" spans="1:9" ht="24.95" customHeight="1">
      <c r="H76" s="89"/>
    </row>
    <row r="77" spans="1:9" ht="24.95" customHeight="1">
      <c r="H77" s="89"/>
      <c r="I77" s="89"/>
    </row>
    <row r="78" spans="1:9" ht="24.95" customHeight="1">
      <c r="H78" s="89"/>
      <c r="I78" s="89"/>
    </row>
    <row r="79" spans="1:9" ht="24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 ht="15.95" customHeight="1">
      <c r="H94" s="89"/>
      <c r="I94" s="89"/>
    </row>
    <row r="95" spans="8:9" ht="15.95" customHeight="1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H105" s="89"/>
      <c r="I105" s="89"/>
    </row>
    <row r="106" spans="7:9">
      <c r="H106" s="89"/>
      <c r="I106" s="89"/>
    </row>
    <row r="107" spans="7:9">
      <c r="G107" s="83"/>
      <c r="H107" s="89"/>
      <c r="I107" s="89"/>
    </row>
    <row r="108" spans="7:9">
      <c r="G108" s="84"/>
      <c r="H108" s="89"/>
      <c r="I108" s="89"/>
    </row>
    <row r="109" spans="7:9">
      <c r="G109" s="84"/>
      <c r="H109" s="89"/>
      <c r="I109" s="89"/>
    </row>
    <row r="110" spans="7:9">
      <c r="G110" s="84"/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  <row r="115" spans="8:9">
      <c r="H115" s="89"/>
      <c r="I115" s="89"/>
    </row>
    <row r="116" spans="8:9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NDQD201609113 / Bacterial Endotoxin / Download 1  /  Analyst - Eric Ngamau /  Date 19-10-2016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2"/>
      <c r="B31" s="23"/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5" t="s">
        <v>31</v>
      </c>
      <c r="B32" s="26" t="s">
        <v>74</v>
      </c>
      <c r="C32" s="130">
        <v>-0.999</v>
      </c>
      <c r="D32" s="131"/>
      <c r="E32" s="118">
        <v>0.998</v>
      </c>
      <c r="F32" s="119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0" t="s">
        <v>59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0" t="s">
        <v>61</v>
      </c>
      <c r="E50" s="120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Powder</vt:lpstr>
      <vt:lpstr>Diluent(1)</vt:lpstr>
      <vt:lpstr>Diluent(2)</vt:lpstr>
      <vt:lpstr>C</vt:lpstr>
      <vt:lpstr>'C'!Print_Area</vt:lpstr>
      <vt:lpstr>'Diluent(1)'!Print_Area</vt:lpstr>
      <vt:lpstr>'Diluent(2)'!Print_Area</vt:lpstr>
      <vt:lpstr>Powder!Print_Area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2016-10-19T09:30:05Z</cp:lastPrinted>
  <dcterms:created xsi:type="dcterms:W3CDTF">2014-04-25T13:22:50Z</dcterms:created>
  <dcterms:modified xsi:type="dcterms:W3CDTF">2016-10-19T09:30:18Z</dcterms:modified>
</cp:coreProperties>
</file>