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amoxicillin" sheetId="2" r:id="rId2"/>
    <sheet name="amoxicillin 1" sheetId="3" r:id="rId3"/>
  </sheets>
  <definedNames>
    <definedName name="_xlnm.Print_Area" localSheetId="2">'amoxicillin 1'!$A$1:$H$135</definedName>
  </definedNames>
  <calcPr calcId="145621"/>
  <fileRecoveryPr repairLoad="1"/>
</workbook>
</file>

<file path=xl/calcChain.xml><?xml version="1.0" encoding="utf-8"?>
<calcChain xmlns="http://schemas.openxmlformats.org/spreadsheetml/2006/main">
  <c r="B58" i="3" l="1"/>
  <c r="B21" i="1"/>
  <c r="C132" i="3"/>
  <c r="H127" i="3"/>
  <c r="G127" i="3"/>
  <c r="B124" i="3"/>
  <c r="H123" i="3"/>
  <c r="G123" i="3"/>
  <c r="H119" i="3"/>
  <c r="G119" i="3"/>
  <c r="G117" i="3"/>
  <c r="H117" i="3" s="1"/>
  <c r="G116" i="3"/>
  <c r="H116" i="3" s="1"/>
  <c r="B113" i="3"/>
  <c r="E111" i="3"/>
  <c r="B110" i="3"/>
  <c r="B100" i="3"/>
  <c r="D103" i="3" s="1"/>
  <c r="F97" i="3"/>
  <c r="D97" i="3"/>
  <c r="G96" i="3"/>
  <c r="E96" i="3"/>
  <c r="B89" i="3"/>
  <c r="F99" i="3" s="1"/>
  <c r="B85" i="3"/>
  <c r="C78" i="3"/>
  <c r="H73" i="3"/>
  <c r="G73" i="3"/>
  <c r="B70" i="3"/>
  <c r="G62" i="3" s="1"/>
  <c r="H62" i="3" s="1"/>
  <c r="H69" i="3"/>
  <c r="G69" i="3"/>
  <c r="H65" i="3"/>
  <c r="G65" i="3"/>
  <c r="G63" i="3"/>
  <c r="H63" i="3" s="1"/>
  <c r="D59" i="3"/>
  <c r="B59" i="3"/>
  <c r="B112" i="3"/>
  <c r="D113" i="3" s="1"/>
  <c r="E57" i="3"/>
  <c r="B56" i="3"/>
  <c r="B46" i="3"/>
  <c r="D49" i="3" s="1"/>
  <c r="F43" i="3"/>
  <c r="D43" i="3"/>
  <c r="G42" i="3"/>
  <c r="E42" i="3"/>
  <c r="B35" i="3"/>
  <c r="F45" i="3" s="1"/>
  <c r="B31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100" i="3" l="1"/>
  <c r="F101" i="3" s="1"/>
  <c r="B71" i="3"/>
  <c r="F46" i="3"/>
  <c r="F47" i="3" s="1"/>
  <c r="C35" i="2"/>
  <c r="C37" i="2"/>
  <c r="G94" i="3"/>
  <c r="G95" i="3"/>
  <c r="G93" i="3"/>
  <c r="G97" i="3" s="1"/>
  <c r="D104" i="3"/>
  <c r="B125" i="3"/>
  <c r="G41" i="3"/>
  <c r="D50" i="3"/>
  <c r="E40" i="3"/>
  <c r="D99" i="3"/>
  <c r="D100" i="3" s="1"/>
  <c r="D101" i="3" s="1"/>
  <c r="D45" i="3"/>
  <c r="D46" i="3" s="1"/>
  <c r="D47" i="3" s="1"/>
  <c r="G40" i="3" l="1"/>
  <c r="G39" i="3"/>
  <c r="C39" i="2"/>
  <c r="E93" i="3"/>
  <c r="E39" i="3"/>
  <c r="E95" i="3"/>
  <c r="E94" i="3"/>
  <c r="E41" i="3"/>
  <c r="G43" i="3" l="1"/>
  <c r="D51" i="3"/>
  <c r="E43" i="3"/>
  <c r="D53" i="3"/>
  <c r="D107" i="3"/>
  <c r="D105" i="3"/>
  <c r="E97" i="3"/>
  <c r="G126" i="3" l="1"/>
  <c r="H126" i="3" s="1"/>
  <c r="G121" i="3"/>
  <c r="H121" i="3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71" i="3"/>
  <c r="H71" i="3" s="1"/>
  <c r="G68" i="3"/>
  <c r="H68" i="3" s="1"/>
  <c r="G66" i="3"/>
  <c r="H66" i="3" s="1"/>
  <c r="G64" i="3"/>
  <c r="H64" i="3" s="1"/>
  <c r="G72" i="3"/>
  <c r="H72" i="3" s="1"/>
  <c r="G67" i="3"/>
  <c r="H67" i="3" s="1"/>
  <c r="G70" i="3"/>
  <c r="H70" i="3" s="1"/>
  <c r="D52" i="3"/>
  <c r="H128" i="3" l="1"/>
  <c r="H130" i="3"/>
  <c r="H76" i="3"/>
  <c r="H74" i="3"/>
  <c r="H75" i="3" l="1"/>
  <c r="G78" i="3"/>
  <c r="G132" i="3"/>
  <c r="H129" i="3"/>
</calcChain>
</file>

<file path=xl/sharedStrings.xml><?xml version="1.0" encoding="utf-8"?>
<sst xmlns="http://schemas.openxmlformats.org/spreadsheetml/2006/main" count="244" uniqueCount="118">
  <si>
    <t>HPLC System Suitability Report</t>
  </si>
  <si>
    <t>Analysis Data</t>
  </si>
  <si>
    <t>Assay</t>
  </si>
  <si>
    <t>Sample(s)</t>
  </si>
  <si>
    <t>Reference Substance:</t>
  </si>
  <si>
    <t>AMOXIL â„¢ FORTE 250 MG/5 ML POWDER FOR 100 ML ORAL SUSPENSION</t>
  </si>
  <si>
    <t>% age Purity:</t>
  </si>
  <si>
    <t>NDQD201609144</t>
  </si>
  <si>
    <t>Weight (mg):</t>
  </si>
  <si>
    <t>Amoxicillin Trihydrate BP</t>
  </si>
  <si>
    <t>Standard Conc (mg/mL):</t>
  </si>
  <si>
    <t xml:space="preserve">When reconstituted as directed, each 5 ml contains 250 mg Amoxicillin as amoxicillin trihydratetrihydrate </t>
  </si>
  <si>
    <t>2016-09-30 15:26:16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</si>
  <si>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</si>
  <si>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</si>
  <si>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</si>
  <si>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</si>
  <si>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</si>
  <si>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</si>
  <si>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</si>
  <si>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</si>
  <si>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</si>
  <si>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</si>
  <si>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</si>
  <si>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</si>
  <si>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</si>
  <si>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</si>
  <si>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</si>
  <si>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</si>
  <si>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</si>
  <si>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</si>
  <si>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</si>
  <si>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</si>
  <si>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</si>
  <si>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</si>
  <si>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</si>
  <si>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</si>
  <si>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</si>
  <si>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</si>
  <si>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</si>
  <si>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</si>
  <si>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</si>
  <si>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</si>
  <si>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</si>
  <si>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</si>
  <si>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</si>
  <si>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</si>
  <si>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</si>
  <si>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USP Amoxicillin RS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</si>
  <si>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</si>
  <si>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</si>
  <si>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</si>
  <si>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</si>
  <si>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</si>
  <si>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</si>
  <si>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</si>
  <si>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</si>
  <si>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</si>
  <si>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</si>
  <si>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</si>
  <si>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</si>
  <si>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</si>
  <si>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</si>
  <si>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</si>
  <si>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</si>
  <si>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</si>
  <si>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</si>
  <si>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</si>
  <si>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</si>
  <si>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</si>
  <si>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</si>
  <si>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</si>
  <si>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</si>
  <si>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</si>
  <si>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</si>
  <si>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</si>
  <si>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</si>
  <si>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</si>
  <si>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</si>
  <si>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</si>
  <si>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</si>
  <si>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</si>
  <si>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</si>
  <si>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</si>
  <si>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</si>
  <si>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</si>
  <si>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</si>
  <si>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</si>
  <si>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</si>
  <si>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</si>
  <si>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</si>
  <si>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</si>
  <si>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</si>
  <si>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</si>
  <si>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</si>
  <si>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</si>
  <si>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</si>
  <si>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</si>
  <si>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</si>
  <si>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</si>
  <si>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</si>
  <si>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</si>
  <si>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</si>
  <si>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</si>
  <si>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</si>
  <si>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</si>
  <si>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</si>
  <si>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</si>
  <si>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</si>
  <si>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</si>
  <si>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</si>
  <si>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</si>
  <si>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</si>
  <si>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</si>
  <si>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Amoxicillin</t>
  </si>
  <si>
    <t>Each 5 ml contains Amoxicillin</t>
  </si>
  <si>
    <t>A1 3</t>
  </si>
  <si>
    <t>A 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</si>
</sst>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24" sqref="B24:E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23.09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1.1545000000000001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83260697</v>
      </c>
      <c r="C24" s="18">
        <v>5315.2</v>
      </c>
      <c r="D24" s="19">
        <v>1.4</v>
      </c>
      <c r="E24" s="20">
        <v>4.5</v>
      </c>
    </row>
    <row r="25" spans="1:6" ht="16.5" customHeight="1" x14ac:dyDescent="0.3">
      <c r="A25" s="17">
        <v>2</v>
      </c>
      <c r="B25" s="18">
        <v>83831470</v>
      </c>
      <c r="C25" s="18">
        <v>5269.1</v>
      </c>
      <c r="D25" s="19">
        <v>1.4</v>
      </c>
      <c r="E25" s="19">
        <v>4.5</v>
      </c>
    </row>
    <row r="26" spans="1:6" ht="16.5" customHeight="1" x14ac:dyDescent="0.3">
      <c r="A26" s="17">
        <v>3</v>
      </c>
      <c r="B26" s="18">
        <v>83190401</v>
      </c>
      <c r="C26" s="18">
        <v>5239.2</v>
      </c>
      <c r="D26" s="19">
        <v>1.5</v>
      </c>
      <c r="E26" s="19">
        <v>4.5</v>
      </c>
    </row>
    <row r="27" spans="1:6" ht="16.5" customHeight="1" x14ac:dyDescent="0.3">
      <c r="A27" s="17">
        <v>4</v>
      </c>
      <c r="B27" s="18">
        <v>83411930</v>
      </c>
      <c r="C27" s="18">
        <v>5315.3</v>
      </c>
      <c r="D27" s="19">
        <v>1.4</v>
      </c>
      <c r="E27" s="19">
        <v>4.5</v>
      </c>
    </row>
    <row r="28" spans="1:6" ht="16.5" customHeight="1" x14ac:dyDescent="0.3">
      <c r="A28" s="17">
        <v>5</v>
      </c>
      <c r="B28" s="18">
        <v>83075383</v>
      </c>
      <c r="C28" s="18">
        <v>5315.8</v>
      </c>
      <c r="D28" s="19">
        <v>1.4</v>
      </c>
      <c r="E28" s="19">
        <v>4.5</v>
      </c>
    </row>
    <row r="29" spans="1:6" ht="16.5" customHeight="1" x14ac:dyDescent="0.3">
      <c r="A29" s="17">
        <v>6</v>
      </c>
      <c r="B29" s="21">
        <v>81985974</v>
      </c>
      <c r="C29" s="21">
        <v>5310.5</v>
      </c>
      <c r="D29" s="22">
        <v>1.4</v>
      </c>
      <c r="E29" s="22">
        <v>4.5</v>
      </c>
    </row>
    <row r="30" spans="1:6" ht="16.5" customHeight="1" x14ac:dyDescent="0.3">
      <c r="A30" s="23" t="s">
        <v>18</v>
      </c>
      <c r="B30" s="24">
        <f>AVERAGE(B24:B29)</f>
        <v>83125975.833333328</v>
      </c>
      <c r="C30" s="25">
        <f>AVERAGE(C24:C29)</f>
        <v>5294.1833333333334</v>
      </c>
      <c r="D30" s="26">
        <f>AVERAGE(D24:D29)</f>
        <v>1.4166666666666667</v>
      </c>
      <c r="E30" s="26">
        <f>AVERAGE(E24:E29)</f>
        <v>4.5</v>
      </c>
    </row>
    <row r="31" spans="1:6" ht="16.5" customHeight="1" x14ac:dyDescent="0.3">
      <c r="A31" s="27" t="s">
        <v>19</v>
      </c>
      <c r="B31" s="28">
        <f>(STDEV(B24:B29)/B30)</f>
        <v>7.4234655372874088E-3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D32" sqref="D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9" t="s">
        <v>31</v>
      </c>
      <c r="B1" s="249"/>
      <c r="C1" s="249"/>
      <c r="D1" s="249"/>
      <c r="E1" s="249"/>
      <c r="F1" s="249"/>
      <c r="G1" s="105"/>
    </row>
    <row r="2" spans="1:7" ht="12.75" customHeight="1" x14ac:dyDescent="0.3">
      <c r="A2" s="249"/>
      <c r="B2" s="249"/>
      <c r="C2" s="249"/>
      <c r="D2" s="249"/>
      <c r="E2" s="249"/>
      <c r="F2" s="249"/>
      <c r="G2" s="105"/>
    </row>
    <row r="3" spans="1:7" ht="12.75" customHeight="1" x14ac:dyDescent="0.3">
      <c r="A3" s="249"/>
      <c r="B3" s="249"/>
      <c r="C3" s="249"/>
      <c r="D3" s="249"/>
      <c r="E3" s="249"/>
      <c r="F3" s="249"/>
      <c r="G3" s="105"/>
    </row>
    <row r="4" spans="1:7" ht="12.75" customHeight="1" x14ac:dyDescent="0.3">
      <c r="A4" s="249"/>
      <c r="B4" s="249"/>
      <c r="C4" s="249"/>
      <c r="D4" s="249"/>
      <c r="E4" s="249"/>
      <c r="F4" s="249"/>
      <c r="G4" s="105"/>
    </row>
    <row r="5" spans="1:7" ht="12.75" customHeight="1" x14ac:dyDescent="0.3">
      <c r="A5" s="249"/>
      <c r="B5" s="249"/>
      <c r="C5" s="249"/>
      <c r="D5" s="249"/>
      <c r="E5" s="249"/>
      <c r="F5" s="249"/>
      <c r="G5" s="105"/>
    </row>
    <row r="6" spans="1:7" ht="12.75" customHeight="1" x14ac:dyDescent="0.3">
      <c r="A6" s="249"/>
      <c r="B6" s="249"/>
      <c r="C6" s="249"/>
      <c r="D6" s="249"/>
      <c r="E6" s="249"/>
      <c r="F6" s="249"/>
      <c r="G6" s="105"/>
    </row>
    <row r="7" spans="1:7" ht="12.75" customHeight="1" x14ac:dyDescent="0.3">
      <c r="A7" s="249"/>
      <c r="B7" s="249"/>
      <c r="C7" s="249"/>
      <c r="D7" s="249"/>
      <c r="E7" s="249"/>
      <c r="F7" s="249"/>
      <c r="G7" s="105"/>
    </row>
    <row r="8" spans="1:7" ht="15" customHeight="1" x14ac:dyDescent="0.3">
      <c r="A8" s="248" t="s">
        <v>32</v>
      </c>
      <c r="B8" s="248"/>
      <c r="C8" s="248"/>
      <c r="D8" s="248"/>
      <c r="E8" s="248"/>
      <c r="F8" s="248"/>
      <c r="G8" s="106"/>
    </row>
    <row r="9" spans="1:7" ht="12.75" customHeight="1" x14ac:dyDescent="0.3">
      <c r="A9" s="248"/>
      <c r="B9" s="248"/>
      <c r="C9" s="248"/>
      <c r="D9" s="248"/>
      <c r="E9" s="248"/>
      <c r="F9" s="248"/>
      <c r="G9" s="106"/>
    </row>
    <row r="10" spans="1:7" ht="12.75" customHeight="1" x14ac:dyDescent="0.3">
      <c r="A10" s="248"/>
      <c r="B10" s="248"/>
      <c r="C10" s="248"/>
      <c r="D10" s="248"/>
      <c r="E10" s="248"/>
      <c r="F10" s="248"/>
      <c r="G10" s="106"/>
    </row>
    <row r="11" spans="1:7" ht="12.75" customHeight="1" x14ac:dyDescent="0.3">
      <c r="A11" s="248"/>
      <c r="B11" s="248"/>
      <c r="C11" s="248"/>
      <c r="D11" s="248"/>
      <c r="E11" s="248"/>
      <c r="F11" s="248"/>
      <c r="G11" s="106"/>
    </row>
    <row r="12" spans="1:7" ht="12.75" customHeight="1" x14ac:dyDescent="0.3">
      <c r="A12" s="248"/>
      <c r="B12" s="248"/>
      <c r="C12" s="248"/>
      <c r="D12" s="248"/>
      <c r="E12" s="248"/>
      <c r="F12" s="248"/>
      <c r="G12" s="106"/>
    </row>
    <row r="13" spans="1:7" ht="12.75" customHeight="1" x14ac:dyDescent="0.3">
      <c r="A13" s="248"/>
      <c r="B13" s="248"/>
      <c r="C13" s="248"/>
      <c r="D13" s="248"/>
      <c r="E13" s="248"/>
      <c r="F13" s="248"/>
      <c r="G13" s="106"/>
    </row>
    <row r="14" spans="1:7" ht="12.75" customHeight="1" x14ac:dyDescent="0.3">
      <c r="A14" s="248"/>
      <c r="B14" s="248"/>
      <c r="C14" s="248"/>
      <c r="D14" s="248"/>
      <c r="E14" s="248"/>
      <c r="F14" s="248"/>
      <c r="G14" s="106"/>
    </row>
    <row r="15" spans="1:7" ht="13.5" customHeight="1" x14ac:dyDescent="0.3"/>
    <row r="16" spans="1:7" ht="19.5" customHeight="1" x14ac:dyDescent="0.3">
      <c r="A16" s="244" t="s">
        <v>33</v>
      </c>
      <c r="B16" s="245"/>
      <c r="C16" s="245"/>
      <c r="D16" s="245"/>
      <c r="E16" s="245"/>
      <c r="F16" s="246"/>
    </row>
    <row r="17" spans="1:13" ht="18.75" customHeight="1" x14ac:dyDescent="0.3">
      <c r="A17" s="247" t="s">
        <v>34</v>
      </c>
      <c r="B17" s="247"/>
      <c r="C17" s="247"/>
      <c r="D17" s="247"/>
      <c r="E17" s="247"/>
      <c r="F17" s="24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16.450810000000001</v>
      </c>
      <c r="C29" s="60">
        <v>28.35341</v>
      </c>
      <c r="D29" s="60">
        <v>28.4878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28.26765</v>
      </c>
      <c r="D30" s="60">
        <v>28.486049999999999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28.34179</v>
      </c>
      <c r="D31" s="63">
        <v>28.468969999999999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16.450810000000001</v>
      </c>
      <c r="C33" s="66">
        <f>AVERAGE(C29:C32)</f>
        <v>28.32095</v>
      </c>
      <c r="D33" s="66">
        <f>AVERAGE(D29:D32)</f>
        <v>28.48094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11.870139999999999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12.03013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1.0134783583007445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5" zoomScale="55" zoomScaleNormal="75" workbookViewId="0">
      <selection activeCell="D76" sqref="D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50" t="s">
        <v>31</v>
      </c>
      <c r="B1" s="250"/>
      <c r="C1" s="250"/>
      <c r="D1" s="250"/>
      <c r="E1" s="250"/>
      <c r="F1" s="250"/>
      <c r="G1" s="250"/>
      <c r="H1" s="250"/>
    </row>
    <row r="2" spans="1:8" x14ac:dyDescent="0.25">
      <c r="A2" s="250"/>
      <c r="B2" s="250"/>
      <c r="C2" s="250"/>
      <c r="D2" s="250"/>
      <c r="E2" s="250"/>
      <c r="F2" s="250"/>
      <c r="G2" s="250"/>
      <c r="H2" s="250"/>
    </row>
    <row r="3" spans="1:8" x14ac:dyDescent="0.25">
      <c r="A3" s="250"/>
      <c r="B3" s="250"/>
      <c r="C3" s="250"/>
      <c r="D3" s="250"/>
      <c r="E3" s="250"/>
      <c r="F3" s="250"/>
      <c r="G3" s="250"/>
      <c r="H3" s="250"/>
    </row>
    <row r="4" spans="1:8" x14ac:dyDescent="0.25">
      <c r="A4" s="250"/>
      <c r="B4" s="250"/>
      <c r="C4" s="250"/>
      <c r="D4" s="250"/>
      <c r="E4" s="250"/>
      <c r="F4" s="250"/>
      <c r="G4" s="250"/>
      <c r="H4" s="250"/>
    </row>
    <row r="5" spans="1:8" x14ac:dyDescent="0.25">
      <c r="A5" s="250"/>
      <c r="B5" s="250"/>
      <c r="C5" s="250"/>
      <c r="D5" s="250"/>
      <c r="E5" s="250"/>
      <c r="F5" s="250"/>
      <c r="G5" s="250"/>
      <c r="H5" s="250"/>
    </row>
    <row r="6" spans="1:8" x14ac:dyDescent="0.25">
      <c r="A6" s="250"/>
      <c r="B6" s="250"/>
      <c r="C6" s="250"/>
      <c r="D6" s="250"/>
      <c r="E6" s="250"/>
      <c r="F6" s="250"/>
      <c r="G6" s="250"/>
      <c r="H6" s="250"/>
    </row>
    <row r="7" spans="1:8" x14ac:dyDescent="0.25">
      <c r="A7" s="250"/>
      <c r="B7" s="250"/>
      <c r="C7" s="250"/>
      <c r="D7" s="250"/>
      <c r="E7" s="250"/>
      <c r="F7" s="250"/>
      <c r="G7" s="250"/>
      <c r="H7" s="250"/>
    </row>
    <row r="8" spans="1:8" x14ac:dyDescent="0.25">
      <c r="A8" s="251" t="s">
        <v>32</v>
      </c>
      <c r="B8" s="251"/>
      <c r="C8" s="251"/>
      <c r="D8" s="251"/>
      <c r="E8" s="251"/>
      <c r="F8" s="251"/>
      <c r="G8" s="251"/>
      <c r="H8" s="251"/>
    </row>
    <row r="9" spans="1:8" x14ac:dyDescent="0.25">
      <c r="A9" s="251"/>
      <c r="B9" s="251"/>
      <c r="C9" s="251"/>
      <c r="D9" s="251"/>
      <c r="E9" s="251"/>
      <c r="F9" s="251"/>
      <c r="G9" s="251"/>
      <c r="H9" s="251"/>
    </row>
    <row r="10" spans="1:8" x14ac:dyDescent="0.25">
      <c r="A10" s="251"/>
      <c r="B10" s="251"/>
      <c r="C10" s="251"/>
      <c r="D10" s="251"/>
      <c r="E10" s="251"/>
      <c r="F10" s="251"/>
      <c r="G10" s="251"/>
      <c r="H10" s="251"/>
    </row>
    <row r="11" spans="1:8" x14ac:dyDescent="0.25">
      <c r="A11" s="251"/>
      <c r="B11" s="251"/>
      <c r="C11" s="251"/>
      <c r="D11" s="251"/>
      <c r="E11" s="251"/>
      <c r="F11" s="251"/>
      <c r="G11" s="251"/>
      <c r="H11" s="251"/>
    </row>
    <row r="12" spans="1:8" x14ac:dyDescent="0.25">
      <c r="A12" s="251"/>
      <c r="B12" s="251"/>
      <c r="C12" s="251"/>
      <c r="D12" s="251"/>
      <c r="E12" s="251"/>
      <c r="F12" s="251"/>
      <c r="G12" s="251"/>
      <c r="H12" s="251"/>
    </row>
    <row r="13" spans="1:8" x14ac:dyDescent="0.25">
      <c r="A13" s="251"/>
      <c r="B13" s="251"/>
      <c r="C13" s="251"/>
      <c r="D13" s="251"/>
      <c r="E13" s="251"/>
      <c r="F13" s="251"/>
      <c r="G13" s="251"/>
      <c r="H13" s="251"/>
    </row>
    <row r="14" spans="1:8" ht="19.5" customHeight="1" x14ac:dyDescent="0.25">
      <c r="A14" s="251"/>
      <c r="B14" s="251"/>
      <c r="C14" s="251"/>
      <c r="D14" s="251"/>
      <c r="E14" s="251"/>
      <c r="F14" s="251"/>
      <c r="G14" s="251"/>
      <c r="H14" s="251"/>
    </row>
    <row r="15" spans="1:8" ht="19.5" customHeight="1" x14ac:dyDescent="0.25"/>
    <row r="16" spans="1:8" ht="19.5" customHeight="1" x14ac:dyDescent="0.3">
      <c r="A16" s="244" t="s">
        <v>33</v>
      </c>
      <c r="B16" s="245"/>
      <c r="C16" s="245"/>
      <c r="D16" s="245"/>
      <c r="E16" s="245"/>
      <c r="F16" s="245"/>
      <c r="G16" s="245"/>
      <c r="H16" s="246"/>
    </row>
    <row r="17" spans="1:12" ht="20.25" customHeight="1" x14ac:dyDescent="0.25">
      <c r="A17" s="252" t="s">
        <v>46</v>
      </c>
      <c r="B17" s="252"/>
      <c r="C17" s="252"/>
      <c r="D17" s="252"/>
      <c r="E17" s="252"/>
      <c r="F17" s="252"/>
      <c r="G17" s="252"/>
      <c r="H17" s="252"/>
    </row>
    <row r="18" spans="1:12" ht="26.25" customHeight="1" x14ac:dyDescent="0.4">
      <c r="A18" s="111" t="s">
        <v>35</v>
      </c>
      <c r="B18" s="253" t="s">
        <v>5</v>
      </c>
      <c r="C18" s="253"/>
    </row>
    <row r="19" spans="1:12" ht="26.25" customHeight="1" x14ac:dyDescent="0.4">
      <c r="A19" s="111" t="s">
        <v>36</v>
      </c>
      <c r="B19" s="213" t="s">
        <v>7</v>
      </c>
      <c r="C19" s="236">
        <v>23</v>
      </c>
    </row>
    <row r="20" spans="1:12" ht="26.25" customHeight="1" x14ac:dyDescent="0.4">
      <c r="A20" s="111" t="s">
        <v>37</v>
      </c>
      <c r="B20" s="213" t="s">
        <v>114</v>
      </c>
      <c r="C20" s="214"/>
    </row>
    <row r="21" spans="1:12" ht="26.25" customHeight="1" x14ac:dyDescent="0.4">
      <c r="A21" s="111" t="s">
        <v>38</v>
      </c>
      <c r="B21" s="265" t="s">
        <v>115</v>
      </c>
      <c r="C21" s="265"/>
      <c r="D21" s="265"/>
      <c r="E21" s="265"/>
      <c r="F21" s="265"/>
      <c r="G21" s="265"/>
      <c r="H21" s="265"/>
      <c r="I21" s="238"/>
    </row>
    <row r="22" spans="1:12" ht="26.25" customHeight="1" x14ac:dyDescent="0.4">
      <c r="A22" s="111" t="s">
        <v>39</v>
      </c>
      <c r="B22" s="215">
        <v>42660</v>
      </c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40</v>
      </c>
      <c r="B23" s="215"/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254" t="s">
        <v>47</v>
      </c>
      <c r="C26" s="254"/>
      <c r="D26" s="254"/>
      <c r="E26" s="254"/>
      <c r="F26" s="254"/>
      <c r="G26" s="254"/>
      <c r="H26" s="254"/>
    </row>
    <row r="27" spans="1:12" ht="26.25" customHeight="1" x14ac:dyDescent="0.4">
      <c r="A27" s="114" t="s">
        <v>4</v>
      </c>
      <c r="B27" s="253" t="s">
        <v>48</v>
      </c>
      <c r="C27" s="253"/>
    </row>
    <row r="28" spans="1:12" ht="26.25" customHeight="1" x14ac:dyDescent="0.4">
      <c r="A28" s="116" t="s">
        <v>49</v>
      </c>
      <c r="B28" s="265" t="s">
        <v>116</v>
      </c>
      <c r="C28" s="265"/>
    </row>
    <row r="29" spans="1:12" ht="27" customHeight="1" x14ac:dyDescent="0.4">
      <c r="A29" s="116" t="s">
        <v>6</v>
      </c>
      <c r="B29" s="212">
        <v>87.84</v>
      </c>
    </row>
    <row r="30" spans="1:12" s="8" customFormat="1" ht="27" customHeight="1" x14ac:dyDescent="0.4">
      <c r="A30" s="116" t="s">
        <v>50</v>
      </c>
      <c r="B30" s="211">
        <v>0</v>
      </c>
      <c r="C30" s="259" t="s">
        <v>51</v>
      </c>
      <c r="D30" s="260"/>
      <c r="E30" s="260"/>
      <c r="F30" s="260"/>
      <c r="G30" s="260"/>
      <c r="H30" s="261"/>
      <c r="I30" s="118"/>
      <c r="J30" s="118"/>
      <c r="K30" s="118"/>
      <c r="L30" s="118"/>
    </row>
    <row r="31" spans="1:12" s="8" customFormat="1" ht="19.5" customHeight="1" x14ac:dyDescent="0.3">
      <c r="A31" s="116" t="s">
        <v>52</v>
      </c>
      <c r="B31" s="115">
        <f>B29-B30</f>
        <v>87.84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53</v>
      </c>
      <c r="B32" s="232">
        <v>1</v>
      </c>
      <c r="C32" s="262" t="s">
        <v>54</v>
      </c>
      <c r="D32" s="263"/>
      <c r="E32" s="263"/>
      <c r="F32" s="263"/>
      <c r="G32" s="263"/>
      <c r="H32" s="264"/>
      <c r="I32" s="118"/>
      <c r="J32" s="118"/>
      <c r="K32" s="118"/>
      <c r="L32" s="118"/>
    </row>
    <row r="33" spans="1:14" s="8" customFormat="1" ht="27" customHeight="1" x14ac:dyDescent="0.4">
      <c r="A33" s="116" t="s">
        <v>55</v>
      </c>
      <c r="B33" s="232">
        <v>1</v>
      </c>
      <c r="C33" s="262" t="s">
        <v>56</v>
      </c>
      <c r="D33" s="263"/>
      <c r="E33" s="263"/>
      <c r="F33" s="263"/>
      <c r="G33" s="263"/>
      <c r="H33" s="264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57</v>
      </c>
      <c r="B35" s="125">
        <f>B32/B33</f>
        <v>1</v>
      </c>
      <c r="C35" s="110" t="s">
        <v>58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59</v>
      </c>
      <c r="B37" s="216">
        <v>20</v>
      </c>
      <c r="C37" s="110"/>
      <c r="D37" s="266" t="s">
        <v>60</v>
      </c>
      <c r="E37" s="267"/>
      <c r="F37" s="172" t="s">
        <v>61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62</v>
      </c>
      <c r="B38" s="217">
        <v>1</v>
      </c>
      <c r="C38" s="129" t="s">
        <v>63</v>
      </c>
      <c r="D38" s="130" t="s">
        <v>64</v>
      </c>
      <c r="E38" s="162" t="s">
        <v>65</v>
      </c>
      <c r="F38" s="130" t="s">
        <v>64</v>
      </c>
      <c r="G38" s="131" t="s">
        <v>65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66</v>
      </c>
      <c r="B39" s="217">
        <v>1</v>
      </c>
      <c r="C39" s="132">
        <v>1</v>
      </c>
      <c r="D39" s="218">
        <v>82066756</v>
      </c>
      <c r="E39" s="176">
        <f>IF(ISBLANK(D39),"-",$D$49/$D$46*D39)</f>
        <v>97109618.574975088</v>
      </c>
      <c r="F39" s="218">
        <v>87353380</v>
      </c>
      <c r="G39" s="168">
        <f>IF(ISBLANK(F39),"-",$D$49/$F$46*F39)</f>
        <v>98746560.677894041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67</v>
      </c>
      <c r="B40" s="217">
        <v>1</v>
      </c>
      <c r="C40" s="128">
        <v>2</v>
      </c>
      <c r="D40" s="219">
        <v>83068194</v>
      </c>
      <c r="E40" s="177">
        <f>IF(ISBLANK(D40),"-",$D$49/$D$46*D40)</f>
        <v>98294620.480088592</v>
      </c>
      <c r="F40" s="219">
        <v>87577068</v>
      </c>
      <c r="G40" s="169">
        <f>IF(ISBLANK(F40),"-",$D$49/$F$46*F40)</f>
        <v>98999423.482572198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68</v>
      </c>
      <c r="B41" s="217">
        <v>1</v>
      </c>
      <c r="C41" s="128">
        <v>3</v>
      </c>
      <c r="D41" s="219">
        <v>83486923</v>
      </c>
      <c r="E41" s="177">
        <f>IF(ISBLANK(D41),"-",$D$49/$D$46*D41)</f>
        <v>98790102.639469683</v>
      </c>
      <c r="F41" s="219">
        <v>86475906</v>
      </c>
      <c r="G41" s="169">
        <f>IF(ISBLANK(F41),"-",$D$49/$F$46*F41)</f>
        <v>97754640.965293631</v>
      </c>
      <c r="L41" s="122"/>
      <c r="M41" s="122"/>
      <c r="N41" s="133"/>
    </row>
    <row r="42" spans="1:14" ht="26.25" customHeight="1" x14ac:dyDescent="0.4">
      <c r="A42" s="127" t="s">
        <v>69</v>
      </c>
      <c r="B42" s="217">
        <v>1</v>
      </c>
      <c r="C42" s="134">
        <v>4</v>
      </c>
      <c r="D42" s="220"/>
      <c r="E42" s="178" t="str">
        <f>IF(ISBLANK(D42),"-",$D$49/$D$46*D42)</f>
        <v>-</v>
      </c>
      <c r="F42" s="220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70</v>
      </c>
      <c r="B43" s="217">
        <v>1</v>
      </c>
      <c r="C43" s="135" t="s">
        <v>71</v>
      </c>
      <c r="D43" s="197">
        <f>AVERAGE(D39:D42)</f>
        <v>82873957.666666672</v>
      </c>
      <c r="E43" s="158">
        <f>AVERAGE(E39:E42)</f>
        <v>98064780.564844444</v>
      </c>
      <c r="F43" s="136">
        <f>AVERAGE(F39:F42)</f>
        <v>87135451.333333328</v>
      </c>
      <c r="G43" s="137">
        <f>AVERAGE(G39:G42)</f>
        <v>98500208.375253305</v>
      </c>
    </row>
    <row r="44" spans="1:14" ht="26.25" customHeight="1" x14ac:dyDescent="0.4">
      <c r="A44" s="127" t="s">
        <v>72</v>
      </c>
      <c r="B44" s="212">
        <v>1</v>
      </c>
      <c r="C44" s="198" t="s">
        <v>73</v>
      </c>
      <c r="D44" s="222">
        <v>23.09</v>
      </c>
      <c r="E44" s="133"/>
      <c r="F44" s="221">
        <v>24.17</v>
      </c>
      <c r="G44" s="174"/>
    </row>
    <row r="45" spans="1:14" ht="26.25" customHeight="1" x14ac:dyDescent="0.4">
      <c r="A45" s="127" t="s">
        <v>74</v>
      </c>
      <c r="B45" s="212">
        <v>1</v>
      </c>
      <c r="C45" s="199" t="s">
        <v>75</v>
      </c>
      <c r="D45" s="200">
        <f>D44*$B$35</f>
        <v>23.09</v>
      </c>
      <c r="E45" s="139"/>
      <c r="F45" s="138">
        <f>F44*$B$35</f>
        <v>24.17</v>
      </c>
      <c r="G45" s="141"/>
    </row>
    <row r="46" spans="1:14" ht="19.5" customHeight="1" x14ac:dyDescent="0.3">
      <c r="A46" s="127" t="s">
        <v>76</v>
      </c>
      <c r="B46" s="196">
        <f>(B45/B44)*(B43/B42)*(B41/B40)*(B39/B38)*B37</f>
        <v>20</v>
      </c>
      <c r="C46" s="199" t="s">
        <v>77</v>
      </c>
      <c r="D46" s="201">
        <f>D45*$B$31/100</f>
        <v>20.282256</v>
      </c>
      <c r="E46" s="141"/>
      <c r="F46" s="140">
        <f>F45*$B$31/100</f>
        <v>21.230928000000002</v>
      </c>
      <c r="G46" s="141"/>
    </row>
    <row r="47" spans="1:14" ht="19.5" customHeight="1" x14ac:dyDescent="0.3">
      <c r="A47" s="255" t="s">
        <v>78</v>
      </c>
      <c r="B47" s="256"/>
      <c r="C47" s="199" t="s">
        <v>79</v>
      </c>
      <c r="D47" s="200">
        <f>D46/$B$46</f>
        <v>1.0141127999999999</v>
      </c>
      <c r="E47" s="141"/>
      <c r="F47" s="142">
        <f>F46/$B$46</f>
        <v>1.0615464000000001</v>
      </c>
      <c r="G47" s="141"/>
    </row>
    <row r="48" spans="1:14" ht="27" customHeight="1" x14ac:dyDescent="0.4">
      <c r="A48" s="257"/>
      <c r="B48" s="258"/>
      <c r="C48" s="199" t="s">
        <v>80</v>
      </c>
      <c r="D48" s="223">
        <v>1.2</v>
      </c>
      <c r="E48" s="174"/>
      <c r="F48" s="174"/>
      <c r="G48" s="174"/>
    </row>
    <row r="49" spans="1:12" ht="18.75" x14ac:dyDescent="0.3">
      <c r="C49" s="199" t="s">
        <v>81</v>
      </c>
      <c r="D49" s="201">
        <f>D48*$B$46</f>
        <v>24</v>
      </c>
      <c r="E49" s="141"/>
      <c r="F49" s="141"/>
      <c r="G49" s="141"/>
    </row>
    <row r="50" spans="1:12" ht="19.5" customHeight="1" x14ac:dyDescent="0.3">
      <c r="C50" s="202" t="s">
        <v>82</v>
      </c>
      <c r="D50" s="203">
        <f>D49/B35</f>
        <v>24</v>
      </c>
      <c r="E50" s="160"/>
      <c r="F50" s="160"/>
      <c r="G50" s="160"/>
    </row>
    <row r="51" spans="1:12" ht="18.75" x14ac:dyDescent="0.3">
      <c r="C51" s="204" t="s">
        <v>83</v>
      </c>
      <c r="D51" s="205">
        <f>AVERAGE(E39:E42,G39:G42)</f>
        <v>98282494.47004886</v>
      </c>
      <c r="E51" s="159"/>
      <c r="F51" s="159"/>
      <c r="G51" s="159"/>
    </row>
    <row r="52" spans="1:12" ht="18.75" x14ac:dyDescent="0.3">
      <c r="C52" s="143" t="s">
        <v>84</v>
      </c>
      <c r="D52" s="146">
        <f>STDEV(E39:E42,G39:G42)/D51</f>
        <v>7.3953369089781651E-3</v>
      </c>
      <c r="E52" s="139"/>
      <c r="F52" s="139"/>
      <c r="G52" s="139"/>
    </row>
    <row r="53" spans="1:12" ht="19.5" customHeight="1" x14ac:dyDescent="0.3">
      <c r="C53" s="144" t="s">
        <v>20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85</v>
      </c>
    </row>
    <row r="56" spans="1:12" ht="18.75" x14ac:dyDescent="0.3">
      <c r="A56" s="110" t="s">
        <v>86</v>
      </c>
      <c r="B56" s="112" t="str">
        <f>B21</f>
        <v>Each 5 ml contains Amoxicillin</v>
      </c>
    </row>
    <row r="57" spans="1:12" ht="26.25" customHeight="1" x14ac:dyDescent="0.4">
      <c r="A57" s="207" t="s">
        <v>87</v>
      </c>
      <c r="B57" s="224">
        <v>5</v>
      </c>
      <c r="C57" s="187" t="s">
        <v>88</v>
      </c>
      <c r="D57" s="225">
        <v>250</v>
      </c>
      <c r="E57" s="187" t="str">
        <f>B20</f>
        <v>Amoxicillin</v>
      </c>
    </row>
    <row r="58" spans="1:12" ht="18.75" x14ac:dyDescent="0.3">
      <c r="A58" s="112" t="s">
        <v>89</v>
      </c>
      <c r="B58" s="235">
        <f>amoxicillin!C39</f>
        <v>1.0134783583007445</v>
      </c>
    </row>
    <row r="59" spans="1:12" s="74" customFormat="1" ht="18.75" x14ac:dyDescent="0.3">
      <c r="A59" s="185" t="s">
        <v>90</v>
      </c>
      <c r="B59" s="186">
        <f>B57</f>
        <v>5</v>
      </c>
      <c r="C59" s="187" t="s">
        <v>91</v>
      </c>
      <c r="D59" s="208">
        <f>B58*B57</f>
        <v>5.0673917915037228</v>
      </c>
    </row>
    <row r="60" spans="1:12" ht="19.5" customHeight="1" x14ac:dyDescent="0.25"/>
    <row r="61" spans="1:12" s="8" customFormat="1" ht="27" customHeight="1" x14ac:dyDescent="0.4">
      <c r="A61" s="126" t="s">
        <v>92</v>
      </c>
      <c r="B61" s="216">
        <v>50</v>
      </c>
      <c r="C61" s="110"/>
      <c r="D61" s="150" t="s">
        <v>93</v>
      </c>
      <c r="E61" s="149" t="s">
        <v>94</v>
      </c>
      <c r="F61" s="149" t="s">
        <v>64</v>
      </c>
      <c r="G61" s="149" t="s">
        <v>95</v>
      </c>
      <c r="H61" s="129" t="s">
        <v>96</v>
      </c>
      <c r="L61" s="118"/>
    </row>
    <row r="62" spans="1:12" s="8" customFormat="1" ht="24" customHeight="1" x14ac:dyDescent="0.4">
      <c r="A62" s="127" t="s">
        <v>97</v>
      </c>
      <c r="B62" s="217">
        <v>2</v>
      </c>
      <c r="C62" s="273" t="s">
        <v>98</v>
      </c>
      <c r="D62" s="270">
        <v>4.20418</v>
      </c>
      <c r="E62" s="180">
        <v>1</v>
      </c>
      <c r="F62" s="226">
        <v>70741445</v>
      </c>
      <c r="G62" s="192">
        <f>IF(ISBLANK(F62),"-",(F62/$D$51*$D$48*$B$70)*$D$59/$D$62)</f>
        <v>260.26884962219054</v>
      </c>
      <c r="H62" s="189">
        <f t="shared" ref="H62:H73" si="0">IF(ISBLANK(F62),"-",G62/$D$57)</f>
        <v>1.0410753984887622</v>
      </c>
      <c r="L62" s="118"/>
    </row>
    <row r="63" spans="1:12" s="8" customFormat="1" ht="26.25" customHeight="1" x14ac:dyDescent="0.4">
      <c r="A63" s="127" t="s">
        <v>99</v>
      </c>
      <c r="B63" s="217">
        <v>10</v>
      </c>
      <c r="C63" s="274"/>
      <c r="D63" s="271"/>
      <c r="E63" s="181">
        <v>2</v>
      </c>
      <c r="F63" s="219">
        <v>69737746</v>
      </c>
      <c r="G63" s="193">
        <f>IF(ISBLANK(F63),"-",(F63/$D$51*$D$48*$B$70)*$D$59/$D$62)</f>
        <v>256.57608388780466</v>
      </c>
      <c r="H63" s="190">
        <f t="shared" si="0"/>
        <v>1.0263043355512187</v>
      </c>
      <c r="L63" s="118"/>
    </row>
    <row r="64" spans="1:12" s="8" customFormat="1" ht="24.75" customHeight="1" x14ac:dyDescent="0.4">
      <c r="A64" s="127" t="s">
        <v>100</v>
      </c>
      <c r="B64" s="217">
        <v>1</v>
      </c>
      <c r="C64" s="274"/>
      <c r="D64" s="271"/>
      <c r="E64" s="181">
        <v>3</v>
      </c>
      <c r="F64" s="219">
        <v>70818509</v>
      </c>
      <c r="G64" s="193">
        <f>IF(ISBLANK(F64),"-",(F64/$D$51*$D$48*$B$70)*$D$59/$D$62)</f>
        <v>260.55238014135494</v>
      </c>
      <c r="H64" s="190">
        <f t="shared" si="0"/>
        <v>1.0422095205654198</v>
      </c>
      <c r="L64" s="118"/>
    </row>
    <row r="65" spans="1:11" ht="27" customHeight="1" x14ac:dyDescent="0.4">
      <c r="A65" s="127" t="s">
        <v>101</v>
      </c>
      <c r="B65" s="217">
        <v>1</v>
      </c>
      <c r="C65" s="275"/>
      <c r="D65" s="272"/>
      <c r="E65" s="182">
        <v>4</v>
      </c>
      <c r="F65" s="227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102</v>
      </c>
      <c r="B66" s="217">
        <v>1</v>
      </c>
      <c r="C66" s="273" t="s">
        <v>103</v>
      </c>
      <c r="D66" s="270">
        <v>5.0811999999999999</v>
      </c>
      <c r="E66" s="151">
        <v>1</v>
      </c>
      <c r="F66" s="219">
        <v>83346502</v>
      </c>
      <c r="G66" s="192">
        <f>IF(ISBLANK(F66),"-",(F66/$D$51*$D$48*$B$70)*$D$59/$D$66)</f>
        <v>253.71763572932491</v>
      </c>
      <c r="H66" s="189">
        <f t="shared" si="0"/>
        <v>1.0148705429172997</v>
      </c>
    </row>
    <row r="67" spans="1:11" ht="23.25" customHeight="1" x14ac:dyDescent="0.4">
      <c r="A67" s="127" t="s">
        <v>104</v>
      </c>
      <c r="B67" s="217">
        <v>1</v>
      </c>
      <c r="C67" s="274"/>
      <c r="D67" s="271"/>
      <c r="E67" s="152">
        <v>2</v>
      </c>
      <c r="F67" s="219">
        <v>83015989</v>
      </c>
      <c r="G67" s="193">
        <f>IF(ISBLANK(F67),"-",(F67/$D$51*$D$48*$B$70)*$D$59/$D$66)</f>
        <v>252.71151099792579</v>
      </c>
      <c r="H67" s="190">
        <f t="shared" si="0"/>
        <v>1.0108460439917031</v>
      </c>
    </row>
    <row r="68" spans="1:11" ht="24.75" customHeight="1" x14ac:dyDescent="0.4">
      <c r="A68" s="127" t="s">
        <v>105</v>
      </c>
      <c r="B68" s="217">
        <v>1</v>
      </c>
      <c r="C68" s="274"/>
      <c r="D68" s="271"/>
      <c r="E68" s="152">
        <v>3</v>
      </c>
      <c r="F68" s="219">
        <v>83620194</v>
      </c>
      <c r="G68" s="193">
        <f>IF(ISBLANK(F68),"-",(F68/$D$51*$D$48*$B$70)*$D$59/$D$66)</f>
        <v>254.55078991686398</v>
      </c>
      <c r="H68" s="190">
        <f t="shared" si="0"/>
        <v>1.0182031596674559</v>
      </c>
    </row>
    <row r="69" spans="1:11" ht="27" customHeight="1" x14ac:dyDescent="0.4">
      <c r="A69" s="127" t="s">
        <v>106</v>
      </c>
      <c r="B69" s="217">
        <v>1</v>
      </c>
      <c r="C69" s="275"/>
      <c r="D69" s="272"/>
      <c r="E69" s="153">
        <v>4</v>
      </c>
      <c r="F69" s="227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107</v>
      </c>
      <c r="B70" s="195">
        <f>(B69/B68)*(B67/B66)*(B65/B64)*(B63/B62)*B61</f>
        <v>250</v>
      </c>
      <c r="C70" s="273" t="s">
        <v>108</v>
      </c>
      <c r="D70" s="270">
        <v>4.0741199999999997</v>
      </c>
      <c r="E70" s="151">
        <v>1</v>
      </c>
      <c r="F70" s="226"/>
      <c r="G70" s="192" t="str">
        <f>IF(ISBLANK(F70),"-",(F70/$D$51*$D$48*$B$70)*$D$59/$D$70)</f>
        <v>-</v>
      </c>
      <c r="H70" s="190" t="str">
        <f t="shared" si="0"/>
        <v>-</v>
      </c>
    </row>
    <row r="71" spans="1:11" ht="22.5" customHeight="1" x14ac:dyDescent="0.4">
      <c r="A71" s="206" t="s">
        <v>109</v>
      </c>
      <c r="B71" s="228">
        <f>(D48*B70)/D57*D59</f>
        <v>6.0808701498044675</v>
      </c>
      <c r="C71" s="274"/>
      <c r="D71" s="271"/>
      <c r="E71" s="152">
        <v>2</v>
      </c>
      <c r="F71" s="219"/>
      <c r="G71" s="193" t="str">
        <f>IF(ISBLANK(F71),"-",(F71/$D$51*$D$48*$B$70)*$D$59/$D$70)</f>
        <v>-</v>
      </c>
      <c r="H71" s="190" t="str">
        <f t="shared" si="0"/>
        <v>-</v>
      </c>
    </row>
    <row r="72" spans="1:11" ht="23.25" customHeight="1" x14ac:dyDescent="0.4">
      <c r="A72" s="255" t="s">
        <v>78</v>
      </c>
      <c r="B72" s="268"/>
      <c r="C72" s="274"/>
      <c r="D72" s="271"/>
      <c r="E72" s="152">
        <v>3</v>
      </c>
      <c r="F72" s="219"/>
      <c r="G72" s="193" t="str">
        <f>IF(ISBLANK(F72),"-",(F72/$D$51*$D$48*$B$70)*$D$59/$D$70)</f>
        <v>-</v>
      </c>
      <c r="H72" s="190" t="str">
        <f t="shared" si="0"/>
        <v>-</v>
      </c>
    </row>
    <row r="73" spans="1:11" ht="23.25" customHeight="1" x14ac:dyDescent="0.4">
      <c r="A73" s="257"/>
      <c r="B73" s="269"/>
      <c r="C73" s="276"/>
      <c r="D73" s="272"/>
      <c r="E73" s="153">
        <v>4</v>
      </c>
      <c r="F73" s="227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71</v>
      </c>
      <c r="H74" s="229">
        <f>AVERAGE(H62:H73)</f>
        <v>1.0255848335303099</v>
      </c>
    </row>
    <row r="75" spans="1:11" ht="26.25" customHeight="1" x14ac:dyDescent="0.4">
      <c r="C75" s="154"/>
      <c r="D75" s="154"/>
      <c r="E75" s="154"/>
      <c r="F75" s="155"/>
      <c r="G75" s="143" t="s">
        <v>84</v>
      </c>
      <c r="H75" s="230">
        <f>STDEV(H62:H73)/H74</f>
        <v>1.3106201901562253E-2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20</v>
      </c>
      <c r="H76" s="231">
        <f>COUNT(H62:H73)</f>
        <v>6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110</v>
      </c>
      <c r="B78" s="233" t="s">
        <v>111</v>
      </c>
      <c r="C78" s="254" t="str">
        <f>B20</f>
        <v>Amoxicillin</v>
      </c>
      <c r="D78" s="254"/>
      <c r="E78" s="179" t="s">
        <v>112</v>
      </c>
      <c r="F78" s="179"/>
      <c r="G78" s="234">
        <f>H74</f>
        <v>1.0255848335303099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254" t="s">
        <v>113</v>
      </c>
      <c r="C80" s="254"/>
      <c r="D80" s="254"/>
      <c r="E80" s="254"/>
      <c r="F80" s="254"/>
      <c r="G80" s="254"/>
      <c r="H80" s="254"/>
    </row>
    <row r="81" spans="1:8" ht="26.25" customHeight="1" x14ac:dyDescent="0.4">
      <c r="A81" s="114" t="s">
        <v>4</v>
      </c>
      <c r="B81" s="253" t="s">
        <v>48</v>
      </c>
      <c r="C81" s="253"/>
    </row>
    <row r="82" spans="1:8" ht="26.25" customHeight="1" x14ac:dyDescent="0.4">
      <c r="A82" s="116" t="s">
        <v>49</v>
      </c>
      <c r="B82" s="265" t="s">
        <v>117</v>
      </c>
      <c r="C82" s="265"/>
    </row>
    <row r="83" spans="1:8" ht="27" customHeight="1" x14ac:dyDescent="0.4">
      <c r="A83" s="116" t="s">
        <v>6</v>
      </c>
      <c r="B83" s="212">
        <v>87.84</v>
      </c>
    </row>
    <row r="84" spans="1:8" ht="27" customHeight="1" x14ac:dyDescent="0.4">
      <c r="A84" s="116" t="s">
        <v>50</v>
      </c>
      <c r="B84" s="211">
        <v>0</v>
      </c>
      <c r="C84" s="259" t="s">
        <v>51</v>
      </c>
      <c r="D84" s="260"/>
      <c r="E84" s="260"/>
      <c r="F84" s="260"/>
      <c r="G84" s="260"/>
      <c r="H84" s="261"/>
    </row>
    <row r="85" spans="1:8" ht="19.5" customHeight="1" x14ac:dyDescent="0.3">
      <c r="A85" s="116" t="s">
        <v>52</v>
      </c>
      <c r="B85" s="115">
        <f>B83-B84</f>
        <v>87.84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53</v>
      </c>
      <c r="B86" s="232">
        <v>1</v>
      </c>
      <c r="C86" s="262" t="s">
        <v>54</v>
      </c>
      <c r="D86" s="263"/>
      <c r="E86" s="263"/>
      <c r="F86" s="263"/>
      <c r="G86" s="263"/>
      <c r="H86" s="264"/>
    </row>
    <row r="87" spans="1:8" ht="27" customHeight="1" x14ac:dyDescent="0.4">
      <c r="A87" s="116" t="s">
        <v>55</v>
      </c>
      <c r="B87" s="232">
        <v>1</v>
      </c>
      <c r="C87" s="262" t="s">
        <v>56</v>
      </c>
      <c r="D87" s="263"/>
      <c r="E87" s="263"/>
      <c r="F87" s="263"/>
      <c r="G87" s="263"/>
      <c r="H87" s="264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57</v>
      </c>
      <c r="B89" s="125">
        <f>B86/B87</f>
        <v>1</v>
      </c>
      <c r="C89" s="110" t="s">
        <v>58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59</v>
      </c>
      <c r="B91" s="216">
        <v>20</v>
      </c>
      <c r="D91" s="266" t="s">
        <v>60</v>
      </c>
      <c r="E91" s="277"/>
      <c r="F91" s="172" t="s">
        <v>61</v>
      </c>
      <c r="G91" s="173"/>
      <c r="H91" s="117"/>
    </row>
    <row r="92" spans="1:8" ht="26.25" customHeight="1" x14ac:dyDescent="0.4">
      <c r="A92" s="127" t="s">
        <v>62</v>
      </c>
      <c r="B92" s="217">
        <v>1</v>
      </c>
      <c r="C92" s="129" t="s">
        <v>63</v>
      </c>
      <c r="D92" s="130" t="s">
        <v>64</v>
      </c>
      <c r="E92" s="131" t="s">
        <v>65</v>
      </c>
      <c r="F92" s="130" t="s">
        <v>64</v>
      </c>
      <c r="G92" s="131" t="s">
        <v>65</v>
      </c>
      <c r="H92" s="117"/>
    </row>
    <row r="93" spans="1:8" ht="26.25" customHeight="1" x14ac:dyDescent="0.4">
      <c r="A93" s="127" t="s">
        <v>66</v>
      </c>
      <c r="B93" s="217">
        <v>1</v>
      </c>
      <c r="C93" s="132">
        <v>1</v>
      </c>
      <c r="D93" s="218">
        <v>82066756</v>
      </c>
      <c r="E93" s="168">
        <f>IF(ISBLANK(D93),"-",$D$103/$D$100*D93)</f>
        <v>40462341.072906286</v>
      </c>
      <c r="F93" s="218">
        <v>87353380</v>
      </c>
      <c r="G93" s="168">
        <f>IF(ISBLANK(F93),"-",$D$103/$F$100*F93)</f>
        <v>41144400.282455854</v>
      </c>
      <c r="H93" s="117"/>
    </row>
    <row r="94" spans="1:8" ht="26.25" customHeight="1" x14ac:dyDescent="0.4">
      <c r="A94" s="127" t="s">
        <v>67</v>
      </c>
      <c r="B94" s="217">
        <v>1</v>
      </c>
      <c r="C94" s="128">
        <v>2</v>
      </c>
      <c r="D94" s="219">
        <v>83068194</v>
      </c>
      <c r="E94" s="169">
        <f>IF(ISBLANK(D94),"-",$D$103/$D$100*D94)</f>
        <v>40956091.866703585</v>
      </c>
      <c r="F94" s="219">
        <v>87577068</v>
      </c>
      <c r="G94" s="169">
        <f>IF(ISBLANK(F94),"-",$D$103/$F$100*F94)</f>
        <v>41249759.78440509</v>
      </c>
      <c r="H94" s="117"/>
    </row>
    <row r="95" spans="1:8" ht="26.25" customHeight="1" x14ac:dyDescent="0.4">
      <c r="A95" s="127" t="s">
        <v>68</v>
      </c>
      <c r="B95" s="217">
        <v>1</v>
      </c>
      <c r="C95" s="128">
        <v>3</v>
      </c>
      <c r="D95" s="219">
        <v>83486923</v>
      </c>
      <c r="E95" s="169">
        <f>IF(ISBLANK(D95),"-",$D$103/$D$100*D95)</f>
        <v>41162542.766445704</v>
      </c>
      <c r="F95" s="219">
        <v>86475906</v>
      </c>
      <c r="G95" s="169">
        <f>IF(ISBLANK(F95),"-",$D$103/$F$100*F95)</f>
        <v>40731100.402205683</v>
      </c>
    </row>
    <row r="96" spans="1:8" ht="26.25" customHeight="1" x14ac:dyDescent="0.4">
      <c r="A96" s="127" t="s">
        <v>69</v>
      </c>
      <c r="B96" s="217">
        <v>1</v>
      </c>
      <c r="C96" s="134">
        <v>4</v>
      </c>
      <c r="D96" s="220"/>
      <c r="E96" s="170" t="str">
        <f>IF(ISBLANK(D96),"-",$D$103/$D$100*D96)</f>
        <v>-</v>
      </c>
      <c r="F96" s="220"/>
      <c r="G96" s="170" t="str">
        <f>IF(ISBLANK(F96),"-",$D$103/$F$100*F96)</f>
        <v>-</v>
      </c>
    </row>
    <row r="97" spans="1:7" ht="27" customHeight="1" x14ac:dyDescent="0.4">
      <c r="A97" s="127" t="s">
        <v>70</v>
      </c>
      <c r="B97" s="217">
        <v>1</v>
      </c>
      <c r="C97" s="135" t="s">
        <v>71</v>
      </c>
      <c r="D97" s="136">
        <f>AVERAGE(D93:D96)</f>
        <v>82873957.666666672</v>
      </c>
      <c r="E97" s="137">
        <f>AVERAGE(E93:E96)</f>
        <v>40860325.235351861</v>
      </c>
      <c r="F97" s="136">
        <f>AVERAGE(F93:F96)</f>
        <v>87135451.333333328</v>
      </c>
      <c r="G97" s="137">
        <f>AVERAGE(G93:G96)</f>
        <v>41041753.489688873</v>
      </c>
    </row>
    <row r="98" spans="1:7" ht="26.25" customHeight="1" x14ac:dyDescent="0.4">
      <c r="A98" s="127" t="s">
        <v>72</v>
      </c>
      <c r="B98" s="212">
        <v>1</v>
      </c>
      <c r="C98" s="198" t="s">
        <v>73</v>
      </c>
      <c r="D98" s="222">
        <v>23.09</v>
      </c>
      <c r="E98" s="133"/>
      <c r="F98" s="221">
        <v>24.17</v>
      </c>
      <c r="G98" s="174"/>
    </row>
    <row r="99" spans="1:7" ht="26.25" customHeight="1" x14ac:dyDescent="0.4">
      <c r="A99" s="127" t="s">
        <v>74</v>
      </c>
      <c r="B99" s="212">
        <v>1</v>
      </c>
      <c r="C99" s="199" t="s">
        <v>75</v>
      </c>
      <c r="D99" s="200">
        <f>D98*$B$89</f>
        <v>23.09</v>
      </c>
      <c r="E99" s="139"/>
      <c r="F99" s="138">
        <f>F98*$B$89</f>
        <v>24.17</v>
      </c>
      <c r="G99" s="141"/>
    </row>
    <row r="100" spans="1:7" ht="19.5" customHeight="1" x14ac:dyDescent="0.3">
      <c r="A100" s="127" t="s">
        <v>76</v>
      </c>
      <c r="B100" s="196">
        <f>(B99/B98)*(B97/B96)*(B95/B94)*(B93/B92)*B91</f>
        <v>20</v>
      </c>
      <c r="C100" s="199" t="s">
        <v>77</v>
      </c>
      <c r="D100" s="201">
        <f>D99*$B$85/100</f>
        <v>20.282256</v>
      </c>
      <c r="E100" s="141"/>
      <c r="F100" s="140">
        <f>F99*$B$85/100</f>
        <v>21.230928000000002</v>
      </c>
      <c r="G100" s="141"/>
    </row>
    <row r="101" spans="1:7" ht="19.5" customHeight="1" x14ac:dyDescent="0.3">
      <c r="A101" s="255" t="s">
        <v>78</v>
      </c>
      <c r="B101" s="256"/>
      <c r="C101" s="199" t="s">
        <v>79</v>
      </c>
      <c r="D101" s="200">
        <f>D100/$B$100</f>
        <v>1.0141127999999999</v>
      </c>
      <c r="E101" s="141"/>
      <c r="F101" s="142">
        <f>F100/$B$100</f>
        <v>1.0615464000000001</v>
      </c>
      <c r="G101" s="141"/>
    </row>
    <row r="102" spans="1:7" ht="27" customHeight="1" x14ac:dyDescent="0.4">
      <c r="A102" s="257"/>
      <c r="B102" s="258"/>
      <c r="C102" s="199" t="s">
        <v>80</v>
      </c>
      <c r="D102" s="223">
        <v>0.5</v>
      </c>
      <c r="E102" s="174"/>
      <c r="F102" s="174"/>
      <c r="G102" s="174"/>
    </row>
    <row r="103" spans="1:7" ht="18.75" x14ac:dyDescent="0.3">
      <c r="C103" s="199" t="s">
        <v>81</v>
      </c>
      <c r="D103" s="201">
        <f>D102*$B$100</f>
        <v>10</v>
      </c>
      <c r="E103" s="141"/>
      <c r="F103" s="141"/>
      <c r="G103" s="141"/>
    </row>
    <row r="104" spans="1:7" ht="19.5" customHeight="1" x14ac:dyDescent="0.3">
      <c r="C104" s="202" t="s">
        <v>82</v>
      </c>
      <c r="D104" s="203">
        <f>D103/B89</f>
        <v>10</v>
      </c>
      <c r="E104" s="160"/>
      <c r="F104" s="160"/>
      <c r="G104" s="160"/>
    </row>
    <row r="105" spans="1:7" ht="18.75" x14ac:dyDescent="0.3">
      <c r="C105" s="204" t="s">
        <v>83</v>
      </c>
      <c r="D105" s="205">
        <f>AVERAGE(E93:E96,G93:G96)</f>
        <v>40951039.362520367</v>
      </c>
      <c r="E105" s="159"/>
      <c r="F105" s="159"/>
      <c r="G105" s="159"/>
    </row>
    <row r="106" spans="1:7" ht="18.75" x14ac:dyDescent="0.3">
      <c r="C106" s="143" t="s">
        <v>84</v>
      </c>
      <c r="D106" s="146">
        <f>STDEV(E93:E96,G93:G96)/D105</f>
        <v>7.3953369089782171E-3</v>
      </c>
      <c r="E106" s="139"/>
      <c r="F106" s="139"/>
      <c r="G106" s="139"/>
    </row>
    <row r="107" spans="1:7" ht="19.5" customHeight="1" x14ac:dyDescent="0.3">
      <c r="C107" s="144" t="s">
        <v>20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85</v>
      </c>
    </row>
    <row r="110" spans="1:7" ht="18.75" x14ac:dyDescent="0.3">
      <c r="A110" s="110" t="s">
        <v>86</v>
      </c>
      <c r="B110" s="112" t="str">
        <f>B21</f>
        <v>Each 5 ml contains Amoxicillin</v>
      </c>
    </row>
    <row r="111" spans="1:7" ht="26.25" customHeight="1" x14ac:dyDescent="0.4">
      <c r="A111" s="207" t="s">
        <v>87</v>
      </c>
      <c r="B111" s="224">
        <v>5</v>
      </c>
      <c r="C111" s="187" t="s">
        <v>88</v>
      </c>
      <c r="D111" s="225">
        <v>250</v>
      </c>
      <c r="E111" s="187" t="str">
        <f>B20</f>
        <v>Amoxicillin</v>
      </c>
    </row>
    <row r="112" spans="1:7" ht="18.75" x14ac:dyDescent="0.3">
      <c r="A112" s="112" t="s">
        <v>89</v>
      </c>
      <c r="B112" s="235">
        <f>B58</f>
        <v>1.0134783583007445</v>
      </c>
    </row>
    <row r="113" spans="1:8" ht="18.75" x14ac:dyDescent="0.3">
      <c r="A113" s="185" t="s">
        <v>90</v>
      </c>
      <c r="B113" s="186">
        <f>B111</f>
        <v>5</v>
      </c>
      <c r="C113" s="187" t="s">
        <v>91</v>
      </c>
      <c r="D113" s="208">
        <f>B112*B111</f>
        <v>5.0673917915037228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92</v>
      </c>
      <c r="B115" s="216">
        <v>50</v>
      </c>
      <c r="D115" s="150" t="s">
        <v>93</v>
      </c>
      <c r="E115" s="149" t="s">
        <v>94</v>
      </c>
      <c r="F115" s="149" t="s">
        <v>64</v>
      </c>
      <c r="G115" s="149" t="s">
        <v>95</v>
      </c>
      <c r="H115" s="129" t="s">
        <v>96</v>
      </c>
    </row>
    <row r="116" spans="1:8" ht="26.25" customHeight="1" x14ac:dyDescent="0.4">
      <c r="A116" s="127" t="s">
        <v>97</v>
      </c>
      <c r="B116" s="217">
        <v>2</v>
      </c>
      <c r="C116" s="273" t="s">
        <v>98</v>
      </c>
      <c r="D116" s="270">
        <v>5.46563</v>
      </c>
      <c r="E116" s="180">
        <v>1</v>
      </c>
      <c r="F116" s="226"/>
      <c r="G116" s="192" t="str">
        <f>IF(ISBLANK(F116),"-",(F116/$D$105*$D$102*$B$124)*$D$113/$D$116)</f>
        <v>-</v>
      </c>
      <c r="H116" s="239" t="str">
        <f t="shared" ref="H116:H127" si="1">IF(ISBLANK(F116),"-",G116/$D$111)</f>
        <v>-</v>
      </c>
    </row>
    <row r="117" spans="1:8" ht="26.25" customHeight="1" x14ac:dyDescent="0.4">
      <c r="A117" s="127" t="s">
        <v>99</v>
      </c>
      <c r="B117" s="217">
        <v>10</v>
      </c>
      <c r="C117" s="274"/>
      <c r="D117" s="271"/>
      <c r="E117" s="181">
        <v>2</v>
      </c>
      <c r="F117" s="219"/>
      <c r="G117" s="193" t="str">
        <f>IF(ISBLANK(F117),"-",(F117/$D$105*$D$102*$B$124)*$D$113/$D$116)</f>
        <v>-</v>
      </c>
      <c r="H117" s="240" t="str">
        <f t="shared" si="1"/>
        <v>-</v>
      </c>
    </row>
    <row r="118" spans="1:8" ht="26.25" customHeight="1" x14ac:dyDescent="0.4">
      <c r="A118" s="127" t="s">
        <v>100</v>
      </c>
      <c r="B118" s="217">
        <v>1</v>
      </c>
      <c r="C118" s="274"/>
      <c r="D118" s="271"/>
      <c r="E118" s="181">
        <v>3</v>
      </c>
      <c r="F118" s="219"/>
      <c r="G118" s="193" t="str">
        <f>IF(ISBLANK(F118),"-",(F118/$D$105*$D$102*$B$124)*$D$113/$D$116)</f>
        <v>-</v>
      </c>
      <c r="H118" s="240" t="str">
        <f t="shared" si="1"/>
        <v>-</v>
      </c>
    </row>
    <row r="119" spans="1:8" ht="27" customHeight="1" x14ac:dyDescent="0.4">
      <c r="A119" s="127" t="s">
        <v>101</v>
      </c>
      <c r="B119" s="217">
        <v>1</v>
      </c>
      <c r="C119" s="275"/>
      <c r="D119" s="272"/>
      <c r="E119" s="182">
        <v>4</v>
      </c>
      <c r="F119" s="227"/>
      <c r="G119" s="194" t="str">
        <f>IF(ISBLANK(F119),"-",(F119/$D$105*$D$102*$B$124)*$D$113/$D$116)</f>
        <v>-</v>
      </c>
      <c r="H119" s="241" t="str">
        <f t="shared" si="1"/>
        <v>-</v>
      </c>
    </row>
    <row r="120" spans="1:8" ht="26.25" customHeight="1" x14ac:dyDescent="0.4">
      <c r="A120" s="127" t="s">
        <v>102</v>
      </c>
      <c r="B120" s="217">
        <v>1</v>
      </c>
      <c r="C120" s="273" t="s">
        <v>103</v>
      </c>
      <c r="D120" s="270">
        <v>5.0996100000000002</v>
      </c>
      <c r="E120" s="151">
        <v>1</v>
      </c>
      <c r="F120" s="219">
        <v>83976651</v>
      </c>
      <c r="G120" s="192">
        <f>IF(ISBLANK(F120),"-",(F120/$D$105*$D$102*$B$124)*$D$113/$D$120)</f>
        <v>254.71302555611217</v>
      </c>
      <c r="H120" s="239">
        <f t="shared" si="1"/>
        <v>1.0188521022244488</v>
      </c>
    </row>
    <row r="121" spans="1:8" ht="26.25" customHeight="1" x14ac:dyDescent="0.4">
      <c r="A121" s="127" t="s">
        <v>104</v>
      </c>
      <c r="B121" s="217">
        <v>1</v>
      </c>
      <c r="C121" s="274"/>
      <c r="D121" s="271"/>
      <c r="E121" s="152">
        <v>2</v>
      </c>
      <c r="F121" s="219">
        <v>83020379</v>
      </c>
      <c r="G121" s="193">
        <f>IF(ISBLANK(F121),"-",(F121/$D$105*$D$102*$B$124)*$D$113/$D$120)</f>
        <v>251.8125177188254</v>
      </c>
      <c r="H121" s="240">
        <f t="shared" si="1"/>
        <v>1.0072500708753016</v>
      </c>
    </row>
    <row r="122" spans="1:8" ht="26.25" customHeight="1" x14ac:dyDescent="0.4">
      <c r="A122" s="127" t="s">
        <v>105</v>
      </c>
      <c r="B122" s="217">
        <v>1</v>
      </c>
      <c r="C122" s="274"/>
      <c r="D122" s="271"/>
      <c r="E122" s="152">
        <v>3</v>
      </c>
      <c r="F122" s="219">
        <v>82557995</v>
      </c>
      <c r="G122" s="193">
        <f>IF(ISBLANK(F122),"-",(F122/$D$105*$D$102*$B$124)*$D$113/$D$120)</f>
        <v>250.41004183765773</v>
      </c>
      <c r="H122" s="240">
        <f t="shared" si="1"/>
        <v>1.001640167350631</v>
      </c>
    </row>
    <row r="123" spans="1:8" ht="27" customHeight="1" x14ac:dyDescent="0.4">
      <c r="A123" s="127" t="s">
        <v>106</v>
      </c>
      <c r="B123" s="217">
        <v>1</v>
      </c>
      <c r="C123" s="275"/>
      <c r="D123" s="272"/>
      <c r="E123" s="153">
        <v>4</v>
      </c>
      <c r="F123" s="227"/>
      <c r="G123" s="194" t="str">
        <f>IF(ISBLANK(F123),"-",(F123/$D$105*$D$102*$B$124)*$D$113/$D$120)</f>
        <v>-</v>
      </c>
      <c r="H123" s="241" t="str">
        <f t="shared" si="1"/>
        <v>-</v>
      </c>
    </row>
    <row r="124" spans="1:8" ht="26.25" customHeight="1" x14ac:dyDescent="0.4">
      <c r="A124" s="127" t="s">
        <v>107</v>
      </c>
      <c r="B124" s="195">
        <f>(B123/B122)*(B121/B120)*(B119/B118)*(B117/B116)*B115</f>
        <v>250</v>
      </c>
      <c r="C124" s="273" t="s">
        <v>108</v>
      </c>
      <c r="D124" s="270">
        <v>5.1011699999999998</v>
      </c>
      <c r="E124" s="151">
        <v>1</v>
      </c>
      <c r="F124" s="226">
        <v>83298516</v>
      </c>
      <c r="G124" s="192">
        <f>IF(ISBLANK(F124),"-",(F124/$D$105*$D$102*$B$124)*$D$113/$D$124)</f>
        <v>252.57888113398676</v>
      </c>
      <c r="H124" s="239">
        <f t="shared" si="1"/>
        <v>1.010315524535947</v>
      </c>
    </row>
    <row r="125" spans="1:8" ht="27" customHeight="1" x14ac:dyDescent="0.4">
      <c r="A125" s="206" t="s">
        <v>109</v>
      </c>
      <c r="B125" s="228">
        <f>(D102*B124)/D111*D113</f>
        <v>2.5336958957518614</v>
      </c>
      <c r="C125" s="274"/>
      <c r="D125" s="271"/>
      <c r="E125" s="152">
        <v>2</v>
      </c>
      <c r="F125" s="219">
        <v>83645502</v>
      </c>
      <c r="G125" s="193">
        <f>IF(ISBLANK(F125),"-",(F125/$D$105*$D$102*$B$124)*$D$113/$D$124)</f>
        <v>253.63101675245505</v>
      </c>
      <c r="H125" s="240">
        <f t="shared" si="1"/>
        <v>1.0145240670098201</v>
      </c>
    </row>
    <row r="126" spans="1:8" ht="26.25" customHeight="1" x14ac:dyDescent="0.4">
      <c r="A126" s="255" t="s">
        <v>78</v>
      </c>
      <c r="B126" s="268"/>
      <c r="C126" s="274"/>
      <c r="D126" s="271"/>
      <c r="E126" s="152">
        <v>3</v>
      </c>
      <c r="F126" s="219">
        <v>82244353</v>
      </c>
      <c r="G126" s="193">
        <f>IF(ISBLANK(F126),"-",(F126/$D$105*$D$102*$B$124)*$D$113/$D$124)</f>
        <v>249.38243389988659</v>
      </c>
      <c r="H126" s="240">
        <f t="shared" si="1"/>
        <v>0.99752973559954639</v>
      </c>
    </row>
    <row r="127" spans="1:8" ht="27" customHeight="1" x14ac:dyDescent="0.4">
      <c r="A127" s="257"/>
      <c r="B127" s="269"/>
      <c r="C127" s="276"/>
      <c r="D127" s="272"/>
      <c r="E127" s="153">
        <v>4</v>
      </c>
      <c r="F127" s="227"/>
      <c r="G127" s="194" t="str">
        <f>IF(ISBLANK(F127),"-",(F127/$D$105*$D$102*$B$124)*$D$113/$D$124)</f>
        <v>-</v>
      </c>
      <c r="H127" s="241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71</v>
      </c>
      <c r="H128" s="229">
        <f>AVERAGE(H116:H127)</f>
        <v>1.0083519445992823</v>
      </c>
    </row>
    <row r="129" spans="1:9" ht="26.25" customHeight="1" x14ac:dyDescent="0.4">
      <c r="C129" s="154"/>
      <c r="D129" s="154"/>
      <c r="E129" s="154"/>
      <c r="F129" s="155"/>
      <c r="G129" s="143" t="s">
        <v>84</v>
      </c>
      <c r="H129" s="230">
        <f>STDEV(H116:H127)/H128</f>
        <v>7.8788340843070157E-3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20</v>
      </c>
      <c r="H130" s="231">
        <f>COUNT(H116:H127)</f>
        <v>6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110</v>
      </c>
      <c r="B132" s="233" t="s">
        <v>111</v>
      </c>
      <c r="C132" s="254" t="str">
        <f>B20</f>
        <v>Amoxicillin</v>
      </c>
      <c r="D132" s="254"/>
      <c r="E132" s="179" t="s">
        <v>112</v>
      </c>
      <c r="F132" s="179"/>
      <c r="G132" s="234">
        <f>H128</f>
        <v>1.0083519445992823</v>
      </c>
      <c r="H132" s="155"/>
    </row>
    <row r="133" spans="1:9" ht="19.5" customHeight="1" x14ac:dyDescent="0.3">
      <c r="A133" s="237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29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30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38"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30:H30"/>
    <mergeCell ref="C32:H32"/>
    <mergeCell ref="C33:H33"/>
    <mergeCell ref="B81:C81"/>
    <mergeCell ref="B80:H80"/>
    <mergeCell ref="A1:H7"/>
    <mergeCell ref="A8:H14"/>
    <mergeCell ref="A17:H17"/>
    <mergeCell ref="A16:H16"/>
    <mergeCell ref="B27:C27"/>
    <mergeCell ref="B26:H26"/>
    <mergeCell ref="B18:C1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amoxicillin</vt:lpstr>
      <vt:lpstr>amoxicillin 1</vt:lpstr>
      <vt:lpstr>'amoxicillin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dcterms:created xsi:type="dcterms:W3CDTF">2005-07-05T10:19:27Z</dcterms:created>
  <dcterms:modified xsi:type="dcterms:W3CDTF">2016-10-28T10:07:13Z</dcterms:modified>
</cp:coreProperties>
</file>