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20730" windowHeight="11685" activeTab="2"/>
  </bookViews>
  <sheets>
    <sheet name="SST" sheetId="1" r:id="rId1"/>
    <sheet name="Vecuronium Bromide" sheetId="2" r:id="rId2"/>
    <sheet name="Uniformity 510" sheetId="4" r:id="rId3"/>
  </sheets>
  <calcPr calcId="145621"/>
</workbook>
</file>

<file path=xl/calcChain.xml><?xml version="1.0" encoding="utf-8"?>
<calcChain xmlns="http://schemas.openxmlformats.org/spreadsheetml/2006/main">
  <c r="C12" i="4" l="1"/>
  <c r="C43" i="4"/>
  <c r="B43" i="4"/>
  <c r="C42" i="4"/>
  <c r="B42" i="4"/>
  <c r="D30" i="4"/>
  <c r="D29" i="4"/>
  <c r="D28" i="4"/>
  <c r="D27" i="4"/>
  <c r="D26" i="4"/>
  <c r="D25" i="4"/>
  <c r="D24" i="4"/>
  <c r="D23" i="4"/>
  <c r="D22" i="4"/>
  <c r="D21" i="4"/>
  <c r="D42" i="4" l="1"/>
  <c r="D43" i="4"/>
  <c r="B47" i="4" s="1"/>
  <c r="E23" i="4" l="1"/>
  <c r="E27" i="4"/>
  <c r="E29" i="4"/>
  <c r="E22" i="4"/>
  <c r="E28" i="4"/>
  <c r="D48" i="4"/>
  <c r="C47" i="4"/>
  <c r="E25" i="4"/>
  <c r="D47" i="4"/>
  <c r="E30" i="4"/>
  <c r="C48" i="4"/>
  <c r="E21" i="4"/>
  <c r="E24" i="4"/>
  <c r="E26" i="4"/>
  <c r="B21" i="1" l="1"/>
  <c r="C76" i="2"/>
  <c r="H71" i="2"/>
  <c r="G71" i="2"/>
  <c r="B68" i="2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2" l="1"/>
  <c r="B69" i="2"/>
  <c r="G38" i="2"/>
  <c r="D49" i="2"/>
  <c r="F45" i="2"/>
  <c r="F46" i="2" s="1"/>
  <c r="D45" i="2"/>
  <c r="D46" i="2" s="1"/>
  <c r="G40" i="2" l="1"/>
  <c r="E39" i="2"/>
  <c r="G39" i="2"/>
  <c r="G42" i="2" s="1"/>
  <c r="E38" i="2"/>
  <c r="E40" i="2"/>
  <c r="D50" i="2"/>
  <c r="E42" i="2" l="1"/>
  <c r="D52" i="2"/>
  <c r="D51" i="2"/>
  <c r="G60" i="2"/>
  <c r="H60" i="2" s="1"/>
  <c r="G62" i="2"/>
  <c r="H62" i="2" s="1"/>
  <c r="G69" i="2"/>
  <c r="H69" i="2" s="1"/>
  <c r="G64" i="2"/>
  <c r="H64" i="2" s="1"/>
  <c r="G65" i="2"/>
  <c r="H65" i="2" s="1"/>
  <c r="G61" i="2"/>
  <c r="H61" i="2" s="1"/>
  <c r="G70" i="2"/>
  <c r="H70" i="2" s="1"/>
  <c r="G68" i="2"/>
  <c r="H68" i="2" s="1"/>
  <c r="G66" i="2"/>
  <c r="H66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<sst xmlns="http://schemas.openxmlformats.org/spreadsheetml/2006/main" count="168" uniqueCount="117">
  <si>
    <t>HPLC System Suitability Report</t>
  </si>
  <si>
    <t>Analysis Data</t>
  </si>
  <si>
    <t>Assay</t>
  </si>
  <si>
    <t>Sample(s)</t>
  </si>
  <si>
    <t>Reference Substance:</t>
  </si>
  <si>
    <t>NEOVEC INJECTION</t>
  </si>
  <si>
    <t>% age Purity:</t>
  </si>
  <si>
    <t>NDQD201610155</t>
  </si>
  <si>
    <t>Weight (mg):</t>
  </si>
  <si>
    <t>Standard Conc (mg/mL):</t>
  </si>
  <si>
    <t>Each vial contains Vecuronium Bromide B.P 10 mg and Monnitol B.P q.s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</si>
  <si>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</si>
  <si>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</si>
  <si>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</si>
  <si>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</si>
  <si>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</si>
  <si>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</si>
  <si>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</si>
  <si>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</si>
  <si>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</si>
  <si>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</si>
  <si>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</si>
  <si>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</si>
  <si>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</si>
  <si>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</si>
  <si>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</si>
  <si>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</si>
  <si>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</si>
  <si>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</si>
  <si>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</si>
  <si>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</si>
  <si>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</si>
  <si>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</si>
  <si>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</si>
  <si>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</si>
  <si>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</si>
  <si>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</si>
  <si>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</si>
  <si>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</si>
  <si>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</si>
  <si>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</si>
  <si>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</si>
  <si>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</si>
  <si>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</si>
  <si>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</si>
  <si>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</si>
  <si>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</si>
  <si>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</si>
  <si>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</si>
  <si>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</si>
  <si>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</si>
  <si>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</si>
  <si>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</si>
  <si>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</si>
  <si>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</si>
  <si>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</si>
  <si>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</si>
  <si>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</si>
  <si>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</si>
  <si>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</si>
  <si>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</si>
  <si>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</si>
  <si>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</si>
  <si>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</si>
  <si>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</si>
  <si>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</si>
  <si>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</si>
  <si>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</si>
  <si>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</si>
  <si>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</si>
  <si>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</si>
  <si>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</si>
  <si>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</si>
  <si>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</si>
  <si>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</si>
  <si>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</si>
  <si>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</si>
  <si>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</si>
  <si>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</si>
  <si>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</si>
  <si>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</si>
  <si>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</si>
  <si>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</si>
  <si>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</si>
  <si>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</si>
  <si>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</si>
  <si>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</si>
  <si>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</si>
  <si>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</si>
  <si>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</si>
  <si>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</si>
  <si>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</si>
  <si>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</si>
  <si>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</si>
  <si>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</si>
  <si>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</si>
  <si>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</si>
  <si>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</si>
  <si>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</si>
  <si>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Vencuronium Bromide</t>
  </si>
  <si>
    <t>Vecuronium Bromide</t>
  </si>
  <si>
    <t>V6 1</t>
  </si>
  <si>
    <t>Michael</t>
  </si>
  <si>
    <t>Bugigi</t>
  </si>
  <si>
    <t>Vecuronium Bromide B.P</t>
  </si>
  <si>
    <t>Uniformity of Weight Test Report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</si>
  <si>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</si>
  <si>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</si>
  <si>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</si>
  <si>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</si>
  <si>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</si>
  <si>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</si>
  <si>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</si>
  <si>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</si>
  <si>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</si>
  <si>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Vencuronium Bromide for Injection</t>
  </si>
  <si>
    <t>10mg/mL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</si>
</sst>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9" fillId="2" borderId="0"/>
    <xf numFmtId="9" fontId="19" fillId="0" borderId="0" applyFont="0" applyFill="0" applyBorder="0" applyAlignment="0" applyProtection="0"/>
  </cellStyleXfs>
  <cellXfs count="27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0" applyFont="1" applyFill="1"/>
    <xf numFmtId="0" fontId="23" fillId="2" borderId="7" xfId="0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 wrapText="1"/>
    </xf>
    <xf numFmtId="0" fontId="6" fillId="2" borderId="4" xfId="1" applyFont="1" applyFill="1" applyBorder="1"/>
    <xf numFmtId="171" fontId="2" fillId="2" borderId="0" xfId="1" applyNumberFormat="1" applyFont="1" applyFill="1" applyAlignment="1">
      <alignment horizontal="center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 applyAlignment="1">
      <alignment horizontal="left"/>
    </xf>
    <xf numFmtId="164" fontId="1" fillId="2" borderId="48" xfId="1" applyNumberFormat="1" applyFont="1" applyFill="1" applyBorder="1" applyAlignment="1">
      <alignment horizontal="center"/>
    </xf>
    <xf numFmtId="164" fontId="1" fillId="2" borderId="45" xfId="1" applyNumberFormat="1" applyFont="1" applyFill="1" applyBorder="1" applyAlignment="1">
      <alignment horizontal="center"/>
    </xf>
    <xf numFmtId="0" fontId="1" fillId="2" borderId="48" xfId="1" applyFont="1" applyFill="1" applyBorder="1" applyAlignment="1">
      <alignment horizontal="center"/>
    </xf>
    <xf numFmtId="0" fontId="1" fillId="2" borderId="45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40" xfId="1" applyFont="1" applyFill="1" applyBorder="1" applyAlignment="1">
      <alignment horizontal="center"/>
    </xf>
    <xf numFmtId="2" fontId="2" fillId="3" borderId="23" xfId="1" applyNumberFormat="1" applyFont="1" applyFill="1" applyBorder="1" applyAlignment="1" applyProtection="1">
      <alignment horizontal="center"/>
      <protection locked="0"/>
    </xf>
    <xf numFmtId="2" fontId="2" fillId="3" borderId="40" xfId="1" applyNumberFormat="1" applyFont="1" applyFill="1" applyBorder="1" applyAlignment="1" applyProtection="1">
      <alignment horizontal="center"/>
      <protection locked="0"/>
    </xf>
    <xf numFmtId="2" fontId="2" fillId="2" borderId="40" xfId="1" applyNumberFormat="1" applyFont="1" applyFill="1" applyBorder="1" applyAlignment="1">
      <alignment horizontal="center"/>
    </xf>
    <xf numFmtId="10" fontId="2" fillId="2" borderId="41" xfId="1" applyNumberFormat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/>
      <protection locked="0"/>
    </xf>
    <xf numFmtId="2" fontId="2" fillId="3" borderId="32" xfId="1" applyNumberFormat="1" applyFont="1" applyFill="1" applyBorder="1" applyAlignment="1" applyProtection="1">
      <alignment horizontal="center"/>
      <protection locked="0"/>
    </xf>
    <xf numFmtId="2" fontId="2" fillId="2" borderId="32" xfId="1" applyNumberFormat="1" applyFont="1" applyFill="1" applyBorder="1" applyAlignment="1">
      <alignment horizontal="center"/>
    </xf>
    <xf numFmtId="2" fontId="2" fillId="3" borderId="41" xfId="1" applyNumberFormat="1" applyFont="1" applyFill="1" applyBorder="1" applyAlignment="1" applyProtection="1">
      <alignment horizontal="center" wrapText="1"/>
      <protection locked="0"/>
    </xf>
    <xf numFmtId="170" fontId="2" fillId="2" borderId="0" xfId="1" applyNumberFormat="1" applyFont="1" applyFill="1" applyAlignment="1">
      <alignment horizontal="center"/>
    </xf>
    <xf numFmtId="170" fontId="26" fillId="2" borderId="0" xfId="1" applyNumberFormat="1" applyFont="1" applyFill="1" applyAlignment="1">
      <alignment horizontal="center"/>
    </xf>
    <xf numFmtId="10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" fillId="2" borderId="33" xfId="1" applyNumberFormat="1" applyFont="1" applyFill="1" applyBorder="1" applyAlignment="1">
      <alignment horizontal="center"/>
    </xf>
    <xf numFmtId="2" fontId="2" fillId="3" borderId="42" xfId="1" applyNumberFormat="1" applyFont="1" applyFill="1" applyBorder="1" applyAlignment="1" applyProtection="1">
      <alignment horizontal="center" wrapText="1"/>
      <protection locked="0"/>
    </xf>
    <xf numFmtId="2" fontId="2" fillId="3" borderId="33" xfId="1" applyNumberFormat="1" applyFont="1" applyFill="1" applyBorder="1" applyAlignment="1" applyProtection="1">
      <alignment horizontal="center"/>
      <protection locked="0"/>
    </xf>
    <xf numFmtId="2" fontId="2" fillId="2" borderId="33" xfId="1" applyNumberFormat="1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2" fillId="2" borderId="46" xfId="1" applyFont="1" applyFill="1" applyBorder="1" applyAlignment="1">
      <alignment horizontal="right"/>
    </xf>
    <xf numFmtId="170" fontId="2" fillId="2" borderId="49" xfId="1" applyNumberFormat="1" applyFont="1" applyFill="1" applyBorder="1" applyAlignment="1">
      <alignment horizontal="center"/>
    </xf>
    <xf numFmtId="170" fontId="2" fillId="2" borderId="50" xfId="1" applyNumberFormat="1" applyFont="1" applyFill="1" applyBorder="1" applyAlignment="1">
      <alignment horizontal="center"/>
    </xf>
    <xf numFmtId="170" fontId="2" fillId="2" borderId="51" xfId="1" applyNumberFormat="1" applyFont="1" applyFill="1" applyBorder="1" applyAlignment="1">
      <alignment horizontal="center"/>
    </xf>
    <xf numFmtId="0" fontId="2" fillId="2" borderId="52" xfId="1" applyFont="1" applyFill="1" applyBorder="1" applyAlignment="1">
      <alignment horizontal="right"/>
    </xf>
    <xf numFmtId="170" fontId="1" fillId="2" borderId="27" xfId="1" applyNumberFormat="1" applyFont="1" applyFill="1" applyBorder="1" applyAlignment="1">
      <alignment horizontal="center"/>
    </xf>
    <xf numFmtId="170" fontId="1" fillId="2" borderId="53" xfId="1" applyNumberFormat="1" applyFont="1" applyFill="1" applyBorder="1" applyAlignment="1">
      <alignment horizontal="center"/>
    </xf>
    <xf numFmtId="170" fontId="1" fillId="2" borderId="54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48" xfId="1" applyFont="1" applyFill="1" applyBorder="1" applyAlignment="1">
      <alignment horizontal="center" vertical="center"/>
    </xf>
    <xf numFmtId="0" fontId="1" fillId="2" borderId="48" xfId="1" applyFont="1" applyFill="1" applyBorder="1" applyAlignment="1">
      <alignment horizontal="center" wrapText="1"/>
    </xf>
    <xf numFmtId="165" fontId="1" fillId="2" borderId="31" xfId="1" applyNumberFormat="1" applyFont="1" applyFill="1" applyBorder="1" applyAlignment="1">
      <alignment horizontal="center"/>
    </xf>
    <xf numFmtId="172" fontId="1" fillId="2" borderId="47" xfId="1" applyNumberFormat="1" applyFont="1" applyFill="1" applyBorder="1" applyAlignment="1">
      <alignment horizontal="center" vertical="center"/>
    </xf>
    <xf numFmtId="165" fontId="1" fillId="2" borderId="33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44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9" fillId="2" borderId="0" xfId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5" fillId="2" borderId="0" xfId="1" applyFont="1" applyFill="1" applyAlignment="1">
      <alignment horizontal="center"/>
    </xf>
    <xf numFmtId="167" fontId="1" fillId="2" borderId="36" xfId="1" applyNumberFormat="1" applyFont="1" applyFill="1" applyBorder="1" applyAlignment="1">
      <alignment horizontal="center" vertical="center"/>
    </xf>
    <xf numFmtId="167" fontId="1" fillId="2" borderId="35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2" fillId="2" borderId="0" xfId="1" applyFont="1" applyFill="1" applyAlignment="1">
      <alignment horizontal="left" wrapText="1"/>
    </xf>
    <xf numFmtId="9" fontId="2" fillId="2" borderId="41" xfId="2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22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E23" sqref="E23"/>
    </sheetView>
  </sheetViews>
  <sheetFormatPr defaultRowHeight="13.5" x14ac:dyDescent="0.25"/>
  <cols>
    <col min="1" max="1" width="27.5703125" style="4" customWidth="1"/>
    <col min="2" max="2" width="25.855468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69" t="s">
        <v>99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99.51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10.01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</f>
        <v>0.20019999999999999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274627</v>
      </c>
      <c r="C24" s="18">
        <v>14796.3</v>
      </c>
      <c r="D24" s="19">
        <v>1.3</v>
      </c>
      <c r="E24" s="20">
        <v>6.3</v>
      </c>
    </row>
    <row r="25" spans="1:6" ht="16.5" customHeight="1" x14ac:dyDescent="0.3">
      <c r="A25" s="17">
        <v>2</v>
      </c>
      <c r="B25" s="18">
        <v>272987</v>
      </c>
      <c r="C25" s="18">
        <v>14985.6</v>
      </c>
      <c r="D25" s="19">
        <v>1.4</v>
      </c>
      <c r="E25" s="19">
        <v>6.3</v>
      </c>
    </row>
    <row r="26" spans="1:6" ht="16.5" customHeight="1" x14ac:dyDescent="0.3">
      <c r="A26" s="17">
        <v>3</v>
      </c>
      <c r="B26" s="18">
        <v>276036</v>
      </c>
      <c r="C26" s="18">
        <v>14789.3</v>
      </c>
      <c r="D26" s="19">
        <v>1.3</v>
      </c>
      <c r="E26" s="19">
        <v>6.3</v>
      </c>
    </row>
    <row r="27" spans="1:6" ht="16.5" customHeight="1" x14ac:dyDescent="0.3">
      <c r="A27" s="17">
        <v>4</v>
      </c>
      <c r="B27" s="18">
        <v>276394</v>
      </c>
      <c r="C27" s="18">
        <v>14803.1</v>
      </c>
      <c r="D27" s="19">
        <v>1.3</v>
      </c>
      <c r="E27" s="19">
        <v>6.3</v>
      </c>
    </row>
    <row r="28" spans="1:6" ht="16.5" customHeight="1" x14ac:dyDescent="0.3">
      <c r="A28" s="17">
        <v>5</v>
      </c>
      <c r="B28" s="18">
        <v>276208</v>
      </c>
      <c r="C28" s="18">
        <v>14992.4</v>
      </c>
      <c r="D28" s="19">
        <v>1.3</v>
      </c>
      <c r="E28" s="19">
        <v>6.3</v>
      </c>
    </row>
    <row r="29" spans="1:6" ht="16.5" customHeight="1" x14ac:dyDescent="0.3">
      <c r="A29" s="17">
        <v>6</v>
      </c>
      <c r="B29" s="21">
        <v>275078</v>
      </c>
      <c r="C29" s="21">
        <v>14864.7</v>
      </c>
      <c r="D29" s="22">
        <v>1.3</v>
      </c>
      <c r="E29" s="22">
        <v>6.3</v>
      </c>
    </row>
    <row r="30" spans="1:6" ht="16.5" customHeight="1" x14ac:dyDescent="0.3">
      <c r="A30" s="23" t="s">
        <v>16</v>
      </c>
      <c r="B30" s="24">
        <f>AVERAGE(B24:B29)</f>
        <v>275221.66666666669</v>
      </c>
      <c r="C30" s="25">
        <f>AVERAGE(C24:C29)</f>
        <v>14871.9</v>
      </c>
      <c r="D30" s="26">
        <f>AVERAGE(D24:D29)</f>
        <v>1.3166666666666667</v>
      </c>
      <c r="E30" s="26">
        <f>AVERAGE(E24:E29)</f>
        <v>6.3</v>
      </c>
    </row>
    <row r="31" spans="1:6" ht="16.5" customHeight="1" x14ac:dyDescent="0.3">
      <c r="A31" s="27" t="s">
        <v>17</v>
      </c>
      <c r="B31" s="28">
        <f>(STDEV(B24:B29)/B30)</f>
        <v>4.703400060939081E-3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24</v>
      </c>
      <c r="C59" s="23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73" zoomScale="60" zoomScaleNormal="78" workbookViewId="0">
      <selection activeCell="G53" sqref="G5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5.4257812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2" t="s">
        <v>29</v>
      </c>
      <c r="B1" s="252"/>
      <c r="C1" s="252"/>
      <c r="D1" s="252"/>
      <c r="E1" s="252"/>
      <c r="F1" s="252"/>
      <c r="G1" s="252"/>
      <c r="H1" s="252"/>
    </row>
    <row r="2" spans="1:8" x14ac:dyDescent="0.2">
      <c r="A2" s="252"/>
      <c r="B2" s="252"/>
      <c r="C2" s="252"/>
      <c r="D2" s="252"/>
      <c r="E2" s="252"/>
      <c r="F2" s="252"/>
      <c r="G2" s="252"/>
      <c r="H2" s="252"/>
    </row>
    <row r="3" spans="1:8" x14ac:dyDescent="0.2">
      <c r="A3" s="252"/>
      <c r="B3" s="252"/>
      <c r="C3" s="252"/>
      <c r="D3" s="252"/>
      <c r="E3" s="252"/>
      <c r="F3" s="252"/>
      <c r="G3" s="252"/>
      <c r="H3" s="252"/>
    </row>
    <row r="4" spans="1:8" x14ac:dyDescent="0.2">
      <c r="A4" s="252"/>
      <c r="B4" s="252"/>
      <c r="C4" s="252"/>
      <c r="D4" s="252"/>
      <c r="E4" s="252"/>
      <c r="F4" s="252"/>
      <c r="G4" s="252"/>
      <c r="H4" s="252"/>
    </row>
    <row r="5" spans="1:8" x14ac:dyDescent="0.2">
      <c r="A5" s="252"/>
      <c r="B5" s="252"/>
      <c r="C5" s="252"/>
      <c r="D5" s="252"/>
      <c r="E5" s="252"/>
      <c r="F5" s="252"/>
      <c r="G5" s="252"/>
      <c r="H5" s="252"/>
    </row>
    <row r="6" spans="1:8" x14ac:dyDescent="0.2">
      <c r="A6" s="252"/>
      <c r="B6" s="252"/>
      <c r="C6" s="252"/>
      <c r="D6" s="252"/>
      <c r="E6" s="252"/>
      <c r="F6" s="252"/>
      <c r="G6" s="252"/>
      <c r="H6" s="252"/>
    </row>
    <row r="7" spans="1:8" x14ac:dyDescent="0.2">
      <c r="A7" s="252"/>
      <c r="B7" s="252"/>
      <c r="C7" s="252"/>
      <c r="D7" s="252"/>
      <c r="E7" s="252"/>
      <c r="F7" s="252"/>
      <c r="G7" s="252"/>
      <c r="H7" s="252"/>
    </row>
    <row r="8" spans="1:8" x14ac:dyDescent="0.2">
      <c r="A8" s="253" t="s">
        <v>30</v>
      </c>
      <c r="B8" s="253"/>
      <c r="C8" s="253"/>
      <c r="D8" s="253"/>
      <c r="E8" s="253"/>
      <c r="F8" s="253"/>
      <c r="G8" s="253"/>
      <c r="H8" s="253"/>
    </row>
    <row r="9" spans="1:8" x14ac:dyDescent="0.2">
      <c r="A9" s="253"/>
      <c r="B9" s="253"/>
      <c r="C9" s="253"/>
      <c r="D9" s="253"/>
      <c r="E9" s="253"/>
      <c r="F9" s="253"/>
      <c r="G9" s="253"/>
      <c r="H9" s="253"/>
    </row>
    <row r="10" spans="1:8" x14ac:dyDescent="0.2">
      <c r="A10" s="253"/>
      <c r="B10" s="253"/>
      <c r="C10" s="253"/>
      <c r="D10" s="253"/>
      <c r="E10" s="253"/>
      <c r="F10" s="253"/>
      <c r="G10" s="253"/>
      <c r="H10" s="253"/>
    </row>
    <row r="11" spans="1:8" x14ac:dyDescent="0.2">
      <c r="A11" s="253"/>
      <c r="B11" s="253"/>
      <c r="C11" s="253"/>
      <c r="D11" s="253"/>
      <c r="E11" s="253"/>
      <c r="F11" s="253"/>
      <c r="G11" s="253"/>
      <c r="H11" s="253"/>
    </row>
    <row r="12" spans="1:8" x14ac:dyDescent="0.2">
      <c r="A12" s="253"/>
      <c r="B12" s="253"/>
      <c r="C12" s="253"/>
      <c r="D12" s="253"/>
      <c r="E12" s="253"/>
      <c r="F12" s="253"/>
      <c r="G12" s="253"/>
      <c r="H12" s="253"/>
    </row>
    <row r="13" spans="1:8" x14ac:dyDescent="0.2">
      <c r="A13" s="253"/>
      <c r="B13" s="253"/>
      <c r="C13" s="253"/>
      <c r="D13" s="253"/>
      <c r="E13" s="253"/>
      <c r="F13" s="253"/>
      <c r="G13" s="253"/>
      <c r="H13" s="253"/>
    </row>
    <row r="14" spans="1:8" x14ac:dyDescent="0.2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257" t="s">
        <v>5</v>
      </c>
      <c r="C18" s="257"/>
      <c r="D18" s="257"/>
      <c r="E18" s="257"/>
      <c r="F18" s="52"/>
      <c r="G18" s="52"/>
      <c r="H18" s="52"/>
    </row>
    <row r="19" spans="1:8" ht="26.25" customHeight="1" x14ac:dyDescent="0.4">
      <c r="A19" s="54" t="s">
        <v>34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35</v>
      </c>
      <c r="B20" s="171" t="s">
        <v>104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36</v>
      </c>
      <c r="B21" s="258" t="s">
        <v>10</v>
      </c>
      <c r="C21" s="258"/>
      <c r="D21" s="258"/>
      <c r="E21" s="258"/>
      <c r="F21" s="258"/>
      <c r="G21" s="258"/>
      <c r="H21" s="258"/>
    </row>
    <row r="22" spans="1:8" ht="26.25" customHeight="1" x14ac:dyDescent="0.4">
      <c r="A22" s="54" t="s">
        <v>37</v>
      </c>
      <c r="B22" s="56">
        <v>42655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38</v>
      </c>
      <c r="B23" s="56">
        <v>42765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59" t="s">
        <v>100</v>
      </c>
      <c r="C26" s="257"/>
      <c r="D26" s="52"/>
      <c r="E26" s="52"/>
      <c r="F26" s="52"/>
      <c r="G26" s="52"/>
      <c r="H26" s="52"/>
    </row>
    <row r="27" spans="1:8" ht="26.25" customHeight="1" x14ac:dyDescent="0.4">
      <c r="A27" s="60" t="s">
        <v>39</v>
      </c>
      <c r="B27" s="260" t="s">
        <v>101</v>
      </c>
      <c r="C27" s="258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99.51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40</v>
      </c>
      <c r="B29" s="62">
        <v>0</v>
      </c>
      <c r="C29" s="261" t="s">
        <v>41</v>
      </c>
      <c r="D29" s="262"/>
      <c r="E29" s="262"/>
      <c r="F29" s="262"/>
      <c r="G29" s="262"/>
      <c r="H29" s="263"/>
    </row>
    <row r="30" spans="1:8" ht="19.5" customHeight="1" x14ac:dyDescent="0.3">
      <c r="A30" s="60" t="s">
        <v>42</v>
      </c>
      <c r="B30" s="63">
        <f>B28-B29</f>
        <v>99.51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43</v>
      </c>
      <c r="B31" s="66">
        <v>1</v>
      </c>
      <c r="C31" s="264" t="s">
        <v>44</v>
      </c>
      <c r="D31" s="265"/>
      <c r="E31" s="265"/>
      <c r="F31" s="265"/>
      <c r="G31" s="265"/>
      <c r="H31" s="266"/>
    </row>
    <row r="32" spans="1:8" ht="27" customHeight="1" x14ac:dyDescent="0.4">
      <c r="A32" s="60" t="s">
        <v>45</v>
      </c>
      <c r="B32" s="66">
        <v>1</v>
      </c>
      <c r="C32" s="264" t="s">
        <v>46</v>
      </c>
      <c r="D32" s="265"/>
      <c r="E32" s="265"/>
      <c r="F32" s="265"/>
      <c r="G32" s="265"/>
      <c r="H32" s="26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47</v>
      </c>
      <c r="B34" s="69">
        <f>B31/B32</f>
        <v>1</v>
      </c>
      <c r="C34" s="52" t="s">
        <v>48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49</v>
      </c>
      <c r="B36" s="72">
        <v>50</v>
      </c>
      <c r="C36" s="52"/>
      <c r="D36" s="267" t="s">
        <v>50</v>
      </c>
      <c r="E36" s="268"/>
      <c r="F36" s="267" t="s">
        <v>51</v>
      </c>
      <c r="G36" s="269"/>
      <c r="H36" s="70"/>
    </row>
    <row r="37" spans="1:8" ht="26.25" customHeight="1" x14ac:dyDescent="0.4">
      <c r="A37" s="73" t="s">
        <v>52</v>
      </c>
      <c r="B37" s="74">
        <v>1</v>
      </c>
      <c r="C37" s="75" t="s">
        <v>53</v>
      </c>
      <c r="D37" s="76" t="s">
        <v>54</v>
      </c>
      <c r="E37" s="77" t="s">
        <v>55</v>
      </c>
      <c r="F37" s="76" t="s">
        <v>54</v>
      </c>
      <c r="G37" s="78" t="s">
        <v>55</v>
      </c>
      <c r="H37" s="70"/>
    </row>
    <row r="38" spans="1:8" ht="26.25" customHeight="1" x14ac:dyDescent="0.4">
      <c r="A38" s="73" t="s">
        <v>56</v>
      </c>
      <c r="B38" s="74">
        <v>1</v>
      </c>
      <c r="C38" s="79">
        <v>1</v>
      </c>
      <c r="D38" s="80">
        <v>267624</v>
      </c>
      <c r="E38" s="81">
        <f>IF(ISBLANK(D38),"-",$D$48/$D$45*D38)</f>
        <v>268673.14175122435</v>
      </c>
      <c r="F38" s="80">
        <v>287345</v>
      </c>
      <c r="G38" s="82">
        <f>IF(ISBLANK(F38),"-",$D$48/$F$45*F38)</f>
        <v>266876.08468185423</v>
      </c>
      <c r="H38" s="70"/>
    </row>
    <row r="39" spans="1:8" ht="26.25" customHeight="1" x14ac:dyDescent="0.4">
      <c r="A39" s="73" t="s">
        <v>57</v>
      </c>
      <c r="B39" s="74">
        <v>1</v>
      </c>
      <c r="C39" s="83">
        <v>2</v>
      </c>
      <c r="D39" s="84">
        <v>267781</v>
      </c>
      <c r="E39" s="85">
        <f>IF(ISBLANK(D39),"-",$D$48/$D$45*D39)</f>
        <v>268830.75722388353</v>
      </c>
      <c r="F39" s="84">
        <v>288485</v>
      </c>
      <c r="G39" s="86">
        <f>IF(ISBLANK(F39),"-",$D$48/$F$45*F39)</f>
        <v>267934.87720142934</v>
      </c>
      <c r="H39" s="70"/>
    </row>
    <row r="40" spans="1:8" ht="26.25" customHeight="1" x14ac:dyDescent="0.4">
      <c r="A40" s="73" t="s">
        <v>58</v>
      </c>
      <c r="B40" s="74">
        <v>1</v>
      </c>
      <c r="C40" s="83">
        <v>3</v>
      </c>
      <c r="D40" s="84">
        <v>265458</v>
      </c>
      <c r="E40" s="85">
        <f>IF(ISBLANK(D40),"-",$D$48/$D$45*D40)</f>
        <v>266498.65058065241</v>
      </c>
      <c r="F40" s="84">
        <v>284934</v>
      </c>
      <c r="G40" s="86">
        <f>IF(ISBLANK(F40),"-",$D$48/$F$45*F40)</f>
        <v>264636.83137948962</v>
      </c>
      <c r="H40" s="52"/>
    </row>
    <row r="41" spans="1:8" ht="26.25" customHeight="1" x14ac:dyDescent="0.4">
      <c r="A41" s="73" t="s">
        <v>59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60</v>
      </c>
      <c r="B42" s="74">
        <v>1</v>
      </c>
      <c r="C42" s="91" t="s">
        <v>61</v>
      </c>
      <c r="D42" s="92">
        <f>AVERAGE(D38:D41)</f>
        <v>266954.33333333331</v>
      </c>
      <c r="E42" s="93">
        <f>AVERAGE(E38:E41)</f>
        <v>268000.84985192009</v>
      </c>
      <c r="F42" s="92">
        <f>AVERAGE(F38:F41)</f>
        <v>286921.33333333331</v>
      </c>
      <c r="G42" s="94">
        <f>AVERAGE(G38:G41)</f>
        <v>266482.59775425773</v>
      </c>
      <c r="H42" s="95"/>
    </row>
    <row r="43" spans="1:8" ht="26.25" customHeight="1" x14ac:dyDescent="0.4">
      <c r="A43" s="73" t="s">
        <v>62</v>
      </c>
      <c r="B43" s="74">
        <v>1</v>
      </c>
      <c r="C43" s="96" t="s">
        <v>63</v>
      </c>
      <c r="D43" s="97">
        <v>10.01</v>
      </c>
      <c r="E43" s="98"/>
      <c r="F43" s="97">
        <v>10.82</v>
      </c>
      <c r="G43" s="52"/>
      <c r="H43" s="95"/>
    </row>
    <row r="44" spans="1:8" ht="26.25" customHeight="1" x14ac:dyDescent="0.4">
      <c r="A44" s="73" t="s">
        <v>64</v>
      </c>
      <c r="B44" s="74">
        <v>1</v>
      </c>
      <c r="C44" s="99" t="s">
        <v>65</v>
      </c>
      <c r="D44" s="100">
        <f>D43*$B$34</f>
        <v>10.01</v>
      </c>
      <c r="E44" s="101"/>
      <c r="F44" s="100">
        <f>F43*$B$34</f>
        <v>10.82</v>
      </c>
      <c r="G44" s="52"/>
      <c r="H44" s="95"/>
    </row>
    <row r="45" spans="1:8" ht="19.5" customHeight="1" x14ac:dyDescent="0.3">
      <c r="A45" s="73" t="s">
        <v>66</v>
      </c>
      <c r="B45" s="102">
        <f>(B44/B43)*(B42/B41)*(B40/B39)*(B38/B37)*B36</f>
        <v>50</v>
      </c>
      <c r="C45" s="99" t="s">
        <v>67</v>
      </c>
      <c r="D45" s="103">
        <f>D44*$B$30/100</f>
        <v>9.9609509999999997</v>
      </c>
      <c r="E45" s="104"/>
      <c r="F45" s="103">
        <f>F44*$B$30/100</f>
        <v>10.766982</v>
      </c>
      <c r="G45" s="52"/>
      <c r="H45" s="95"/>
    </row>
    <row r="46" spans="1:8" ht="19.5" customHeight="1" x14ac:dyDescent="0.3">
      <c r="A46" s="247" t="s">
        <v>68</v>
      </c>
      <c r="B46" s="248"/>
      <c r="C46" s="99" t="s">
        <v>69</v>
      </c>
      <c r="D46" s="100">
        <f>D45/$B$45</f>
        <v>0.19921902</v>
      </c>
      <c r="E46" s="104"/>
      <c r="F46" s="105">
        <f>F45/$B$45</f>
        <v>0.21533964</v>
      </c>
      <c r="G46" s="52"/>
      <c r="H46" s="95"/>
    </row>
    <row r="47" spans="1:8" ht="27" customHeight="1" x14ac:dyDescent="0.4">
      <c r="A47" s="249"/>
      <c r="B47" s="250"/>
      <c r="C47" s="106" t="s">
        <v>70</v>
      </c>
      <c r="D47" s="107">
        <v>0.2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71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72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73</v>
      </c>
      <c r="D50" s="112">
        <f>AVERAGE(E38:E41,G38:G41)</f>
        <v>267241.72380308894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74</v>
      </c>
      <c r="D51" s="114">
        <f>STDEV(E38:E41,G38:G41)/D50</f>
        <v>5.9226052226546769E-3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18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8" t="str">
        <f>B21</f>
        <v>Each vial contains Vecuronium Bromide B.P 10 mg and Monnitol B.P q.s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77</v>
      </c>
      <c r="B56" s="120">
        <v>10</v>
      </c>
      <c r="C56" s="52" t="str">
        <f>B20</f>
        <v>Vecuronium Bromide B.P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78</v>
      </c>
      <c r="B57" s="168">
        <v>1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79</v>
      </c>
      <c r="B59" s="72">
        <v>50</v>
      </c>
      <c r="C59" s="52"/>
      <c r="D59" s="122" t="s">
        <v>80</v>
      </c>
      <c r="E59" s="123" t="s">
        <v>53</v>
      </c>
      <c r="F59" s="123" t="s">
        <v>54</v>
      </c>
      <c r="G59" s="123" t="s">
        <v>81</v>
      </c>
      <c r="H59" s="75" t="s">
        <v>82</v>
      </c>
    </row>
    <row r="60" spans="1:8" ht="26.25" customHeight="1" x14ac:dyDescent="0.4">
      <c r="A60" s="73" t="s">
        <v>83</v>
      </c>
      <c r="B60" s="74">
        <v>1</v>
      </c>
      <c r="C60" s="240" t="s">
        <v>84</v>
      </c>
      <c r="D60" s="243">
        <v>1</v>
      </c>
      <c r="E60" s="124">
        <v>1</v>
      </c>
      <c r="F60" s="125">
        <v>273149</v>
      </c>
      <c r="G60" s="126">
        <f>IF(ISBLANK(F60),"-",(F60/$D$50*$D$47*$B$68)*($B$57/$D$60))</f>
        <v>10.221046179198563</v>
      </c>
      <c r="H60" s="127">
        <f t="shared" ref="H60:H71" si="0">IF(ISBLANK(F60),"-",G60/$B$56)</f>
        <v>1.0221046179198563</v>
      </c>
    </row>
    <row r="61" spans="1:8" ht="26.25" customHeight="1" x14ac:dyDescent="0.4">
      <c r="A61" s="73" t="s">
        <v>85</v>
      </c>
      <c r="B61" s="74">
        <v>1</v>
      </c>
      <c r="C61" s="241"/>
      <c r="D61" s="244"/>
      <c r="E61" s="128">
        <v>2</v>
      </c>
      <c r="F61" s="84">
        <v>271149</v>
      </c>
      <c r="G61" s="129">
        <f>IF(ISBLANK(F61),"-",(F61/$D$50*$D$47*$B$68)*($B$57/$D$60))</f>
        <v>10.146207565993326</v>
      </c>
      <c r="H61" s="130">
        <f t="shared" si="0"/>
        <v>1.0146207565993326</v>
      </c>
    </row>
    <row r="62" spans="1:8" ht="26.25" customHeight="1" x14ac:dyDescent="0.4">
      <c r="A62" s="73" t="s">
        <v>86</v>
      </c>
      <c r="B62" s="74">
        <v>1</v>
      </c>
      <c r="C62" s="241"/>
      <c r="D62" s="244"/>
      <c r="E62" s="128">
        <v>3</v>
      </c>
      <c r="F62" s="84">
        <v>278621</v>
      </c>
      <c r="G62" s="129">
        <f>IF(ISBLANK(F62),"-",(F62/$D$50*$D$47*$B$68)*($B$57/$D$60))</f>
        <v>10.425804624928091</v>
      </c>
      <c r="H62" s="130">
        <f t="shared" si="0"/>
        <v>1.042580462492809</v>
      </c>
    </row>
    <row r="63" spans="1:8" ht="27" customHeight="1" x14ac:dyDescent="0.4">
      <c r="A63" s="73" t="s">
        <v>87</v>
      </c>
      <c r="B63" s="74">
        <v>1</v>
      </c>
      <c r="C63" s="242"/>
      <c r="D63" s="245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88</v>
      </c>
      <c r="B64" s="74">
        <v>1</v>
      </c>
      <c r="C64" s="240" t="s">
        <v>89</v>
      </c>
      <c r="D64" s="243">
        <v>1</v>
      </c>
      <c r="E64" s="124">
        <v>1</v>
      </c>
      <c r="F64" s="125">
        <v>276843</v>
      </c>
      <c r="G64" s="133">
        <f>IF(ISBLANK(F64),"-",(F64/$D$50*$D$47*$B$68)*($B$57/$D$64))</f>
        <v>10.359273097788634</v>
      </c>
      <c r="H64" s="134">
        <f t="shared" si="0"/>
        <v>1.0359273097788635</v>
      </c>
    </row>
    <row r="65" spans="1:8" ht="26.25" customHeight="1" x14ac:dyDescent="0.4">
      <c r="A65" s="73" t="s">
        <v>90</v>
      </c>
      <c r="B65" s="74">
        <v>1</v>
      </c>
      <c r="C65" s="241"/>
      <c r="D65" s="244"/>
      <c r="E65" s="128">
        <v>2</v>
      </c>
      <c r="F65" s="84">
        <v>278968</v>
      </c>
      <c r="G65" s="135">
        <f>IF(ISBLANK(F65),"-",(F65/$D$50*$D$47*$B$68)*($B$57/$D$64))</f>
        <v>10.438789124319198</v>
      </c>
      <c r="H65" s="136">
        <f t="shared" si="0"/>
        <v>1.0438789124319199</v>
      </c>
    </row>
    <row r="66" spans="1:8" ht="26.25" customHeight="1" x14ac:dyDescent="0.4">
      <c r="A66" s="73" t="s">
        <v>91</v>
      </c>
      <c r="B66" s="74">
        <v>1</v>
      </c>
      <c r="C66" s="241"/>
      <c r="D66" s="244"/>
      <c r="E66" s="128">
        <v>3</v>
      </c>
      <c r="F66" s="84">
        <v>276790</v>
      </c>
      <c r="G66" s="135">
        <f>IF(ISBLANK(F66),"-",(F66/$D$50*$D$47*$B$68)*($B$57/$D$64))</f>
        <v>10.357289874538695</v>
      </c>
      <c r="H66" s="136">
        <f t="shared" si="0"/>
        <v>1.0357289874538695</v>
      </c>
    </row>
    <row r="67" spans="1:8" ht="27" customHeight="1" x14ac:dyDescent="0.4">
      <c r="A67" s="73" t="s">
        <v>92</v>
      </c>
      <c r="B67" s="74">
        <v>1</v>
      </c>
      <c r="C67" s="242"/>
      <c r="D67" s="245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93</v>
      </c>
      <c r="B68" s="139">
        <f>(B67/B66)*(B65/B64)*(B63/B62)*(B61/B60)*B59</f>
        <v>50</v>
      </c>
      <c r="C68" s="240" t="s">
        <v>94</v>
      </c>
      <c r="D68" s="243">
        <v>1</v>
      </c>
      <c r="E68" s="124">
        <v>1</v>
      </c>
      <c r="F68" s="125">
        <v>277792</v>
      </c>
      <c r="G68" s="133">
        <f>IF(ISBLANK(F68),"-",(F68/$D$50*$D$47*$B$68)*($B$57/$D$68))</f>
        <v>10.394784019754519</v>
      </c>
      <c r="H68" s="130">
        <f t="shared" si="0"/>
        <v>1.0394784019754519</v>
      </c>
    </row>
    <row r="69" spans="1:8" ht="27" customHeight="1" x14ac:dyDescent="0.4">
      <c r="A69" s="115" t="s">
        <v>95</v>
      </c>
      <c r="B69" s="140">
        <f>(D47*B68)/B56*B57</f>
        <v>1</v>
      </c>
      <c r="C69" s="241"/>
      <c r="D69" s="244"/>
      <c r="E69" s="128">
        <v>2</v>
      </c>
      <c r="F69" s="84">
        <v>278897</v>
      </c>
      <c r="G69" s="135">
        <f>IF(ISBLANK(F69),"-",(F69/$D$50*$D$47*$B$68)*($B$57/$D$68))</f>
        <v>10.436132353550414</v>
      </c>
      <c r="H69" s="130">
        <f t="shared" si="0"/>
        <v>1.0436132353550414</v>
      </c>
    </row>
    <row r="70" spans="1:8" ht="26.25" customHeight="1" x14ac:dyDescent="0.4">
      <c r="A70" s="247" t="s">
        <v>68</v>
      </c>
      <c r="B70" s="248"/>
      <c r="C70" s="241"/>
      <c r="D70" s="244"/>
      <c r="E70" s="128">
        <v>3</v>
      </c>
      <c r="F70" s="84">
        <v>277186</v>
      </c>
      <c r="G70" s="135">
        <f>IF(ISBLANK(F70),"-",(F70/$D$50*$D$47*$B$68)*($B$57/$D$68))</f>
        <v>10.372107919953333</v>
      </c>
      <c r="H70" s="130">
        <f t="shared" si="0"/>
        <v>1.0372107919953333</v>
      </c>
    </row>
    <row r="71" spans="1:8" ht="27" customHeight="1" x14ac:dyDescent="0.4">
      <c r="A71" s="249"/>
      <c r="B71" s="250"/>
      <c r="C71" s="246"/>
      <c r="D71" s="245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61</v>
      </c>
      <c r="H72" s="145">
        <f>AVERAGE(H60:H71)</f>
        <v>1.0350159417780531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74</v>
      </c>
      <c r="H73" s="147">
        <f>STDEV(H60:H71)/H72</f>
        <v>9.7723049127197165E-3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18</v>
      </c>
      <c r="H74" s="150">
        <f>COUNT(H60:H71)</f>
        <v>9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96</v>
      </c>
      <c r="B76" s="154" t="s">
        <v>97</v>
      </c>
      <c r="C76" s="251" t="str">
        <f>B20</f>
        <v>Vecuronium Bromide B.P</v>
      </c>
      <c r="D76" s="251"/>
      <c r="E76" s="155" t="s">
        <v>98</v>
      </c>
      <c r="F76" s="155"/>
      <c r="G76" s="156">
        <f>H72</f>
        <v>1.0350159417780531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39" t="s">
        <v>24</v>
      </c>
      <c r="C78" s="239"/>
      <c r="D78" s="52"/>
      <c r="E78" s="159" t="s">
        <v>25</v>
      </c>
      <c r="F78" s="160"/>
      <c r="G78" s="239" t="s">
        <v>26</v>
      </c>
      <c r="H78" s="239"/>
    </row>
    <row r="79" spans="1:8" ht="60" customHeight="1" x14ac:dyDescent="0.3">
      <c r="A79" s="161" t="s">
        <v>27</v>
      </c>
      <c r="B79" s="170" t="s">
        <v>102</v>
      </c>
      <c r="C79" s="170" t="s">
        <v>103</v>
      </c>
      <c r="D79" s="52"/>
      <c r="E79" s="162"/>
      <c r="F79" s="163"/>
      <c r="G79" s="164"/>
      <c r="H79" s="164"/>
    </row>
    <row r="80" spans="1:8" ht="60" customHeight="1" x14ac:dyDescent="0.3">
      <c r="A80" s="161" t="s">
        <v>28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21" priority="1" operator="greaterThan">
      <formula>0.02</formula>
    </cfRule>
  </conditionalFormatting>
  <conditionalFormatting sqref="H73">
    <cfRule type="cellIs" dxfId="2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16" workbookViewId="0">
      <selection activeCell="E29" sqref="E29"/>
    </sheetView>
  </sheetViews>
  <sheetFormatPr defaultColWidth="9.140625" defaultRowHeight="16.5" x14ac:dyDescent="0.3"/>
  <cols>
    <col min="1" max="1" width="13.140625" style="182" customWidth="1"/>
    <col min="2" max="2" width="17.85546875" style="228" customWidth="1"/>
    <col min="3" max="3" width="18.85546875" style="182" customWidth="1"/>
    <col min="4" max="4" width="19.7109375" style="180" customWidth="1"/>
    <col min="5" max="5" width="18.42578125" style="182" customWidth="1"/>
    <col min="6" max="6" width="6.42578125" style="177" customWidth="1"/>
    <col min="7" max="7" width="17.140625" style="177" customWidth="1"/>
    <col min="8" max="8" width="13.140625" style="177" customWidth="1"/>
    <col min="9" max="9" width="11" style="177" customWidth="1"/>
    <col min="10" max="10" width="15" style="177" customWidth="1"/>
    <col min="11" max="11" width="7.5703125" style="177" customWidth="1"/>
    <col min="12" max="12" width="13.140625" style="177" customWidth="1"/>
    <col min="13" max="13" width="11" style="177" customWidth="1"/>
    <col min="14" max="14" width="12.28515625" style="177" customWidth="1"/>
    <col min="15" max="15" width="6.5703125" style="177" customWidth="1"/>
    <col min="16" max="16" width="9.140625" style="177"/>
    <col min="17" max="16384" width="9.140625" style="236"/>
  </cols>
  <sheetData>
    <row r="1" spans="1:15" ht="15" x14ac:dyDescent="0.3">
      <c r="A1" s="172"/>
      <c r="B1" s="173"/>
      <c r="C1" s="172"/>
      <c r="D1" s="174"/>
      <c r="E1" s="175"/>
      <c r="F1" s="173"/>
      <c r="G1" s="175"/>
      <c r="H1" s="175"/>
      <c r="I1" s="173"/>
      <c r="J1" s="175"/>
      <c r="K1" s="176"/>
      <c r="L1" s="175"/>
      <c r="M1" s="173"/>
      <c r="N1" s="175"/>
      <c r="O1" s="173"/>
    </row>
    <row r="2" spans="1:15" ht="15" x14ac:dyDescent="0.3">
      <c r="A2" s="172"/>
      <c r="B2" s="173"/>
      <c r="C2" s="172"/>
      <c r="D2" s="174"/>
      <c r="E2" s="178"/>
      <c r="F2" s="173"/>
      <c r="G2" s="178"/>
      <c r="H2" s="178"/>
      <c r="I2" s="173"/>
      <c r="J2" s="178"/>
      <c r="K2" s="176"/>
      <c r="L2" s="178"/>
      <c r="M2" s="176"/>
      <c r="N2" s="178"/>
      <c r="O2" s="176"/>
    </row>
    <row r="3" spans="1:15" ht="15" x14ac:dyDescent="0.3">
      <c r="A3" s="172"/>
      <c r="B3" s="173"/>
      <c r="C3" s="172"/>
      <c r="D3" s="174"/>
      <c r="E3" s="178"/>
      <c r="F3" s="173"/>
      <c r="G3" s="178"/>
      <c r="H3" s="178"/>
      <c r="I3" s="173"/>
      <c r="J3" s="178"/>
      <c r="K3" s="176"/>
      <c r="L3" s="178"/>
      <c r="M3" s="176"/>
      <c r="N3" s="178"/>
      <c r="O3" s="176"/>
    </row>
    <row r="4" spans="1:15" ht="15" x14ac:dyDescent="0.3">
      <c r="A4" s="172"/>
      <c r="B4" s="173"/>
      <c r="C4" s="172"/>
      <c r="D4" s="174"/>
      <c r="E4" s="178"/>
      <c r="F4" s="173"/>
      <c r="G4" s="178"/>
      <c r="H4" s="178"/>
      <c r="I4" s="173"/>
      <c r="J4" s="178"/>
      <c r="K4" s="176"/>
      <c r="L4" s="178"/>
      <c r="M4" s="176"/>
      <c r="N4" s="178"/>
      <c r="O4" s="176"/>
    </row>
    <row r="5" spans="1:15" ht="15" x14ac:dyDescent="0.3">
      <c r="A5" s="172"/>
      <c r="B5" s="173"/>
      <c r="C5" s="172"/>
      <c r="D5" s="174"/>
      <c r="E5" s="178"/>
      <c r="F5" s="173"/>
      <c r="G5" s="178"/>
      <c r="H5" s="178"/>
      <c r="I5" s="173"/>
      <c r="J5" s="178"/>
      <c r="K5" s="176"/>
      <c r="L5" s="178"/>
      <c r="M5" s="176"/>
      <c r="N5" s="178"/>
      <c r="O5" s="176"/>
    </row>
    <row r="6" spans="1:15" ht="15" x14ac:dyDescent="0.3">
      <c r="A6" s="172"/>
      <c r="B6" s="173"/>
      <c r="C6" s="172"/>
      <c r="D6" s="174"/>
      <c r="E6" s="178"/>
      <c r="F6" s="173"/>
      <c r="G6" s="178"/>
      <c r="H6" s="178"/>
      <c r="I6" s="173"/>
      <c r="J6" s="178"/>
      <c r="K6" s="176"/>
      <c r="L6" s="178"/>
      <c r="M6" s="176"/>
      <c r="N6" s="178"/>
      <c r="O6" s="176"/>
    </row>
    <row r="7" spans="1:15" ht="15" x14ac:dyDescent="0.3">
      <c r="A7" s="172"/>
      <c r="B7" s="173"/>
      <c r="C7" s="172"/>
      <c r="D7" s="174"/>
      <c r="E7" s="178"/>
      <c r="F7" s="173"/>
      <c r="G7" s="178"/>
      <c r="H7" s="178"/>
      <c r="I7" s="173"/>
      <c r="J7" s="178"/>
      <c r="K7" s="176"/>
      <c r="L7" s="178"/>
      <c r="M7" s="176"/>
      <c r="N7" s="178"/>
      <c r="O7" s="176"/>
    </row>
    <row r="8" spans="1:15" ht="19.5" customHeight="1" x14ac:dyDescent="0.3">
      <c r="A8" s="275" t="s">
        <v>31</v>
      </c>
      <c r="B8" s="275"/>
      <c r="C8" s="275"/>
      <c r="D8" s="275"/>
      <c r="E8" s="275"/>
      <c r="F8" s="275"/>
      <c r="G8" s="275"/>
      <c r="H8" s="178"/>
      <c r="I8" s="173"/>
      <c r="J8" s="178"/>
      <c r="K8" s="176"/>
      <c r="L8" s="178"/>
      <c r="M8" s="176"/>
      <c r="N8" s="178"/>
      <c r="O8" s="176"/>
    </row>
    <row r="9" spans="1:15" ht="19.5" customHeight="1" x14ac:dyDescent="0.3">
      <c r="A9" s="179"/>
      <c r="B9" s="179"/>
      <c r="C9" s="179"/>
      <c r="D9" s="179"/>
      <c r="E9" s="179"/>
      <c r="F9" s="179"/>
      <c r="G9" s="179"/>
      <c r="H9" s="178"/>
      <c r="I9" s="173"/>
      <c r="J9" s="178"/>
      <c r="K9" s="176"/>
      <c r="L9" s="178"/>
      <c r="M9" s="176"/>
      <c r="N9" s="178"/>
      <c r="O9" s="176"/>
    </row>
    <row r="10" spans="1:15" ht="16.5" customHeight="1" x14ac:dyDescent="0.3">
      <c r="A10" s="276" t="s">
        <v>105</v>
      </c>
      <c r="B10" s="276"/>
      <c r="C10" s="276"/>
      <c r="D10" s="276"/>
      <c r="E10" s="276"/>
      <c r="F10" s="276"/>
      <c r="G10" s="276"/>
      <c r="H10" s="178"/>
      <c r="I10" s="173"/>
      <c r="J10" s="178"/>
      <c r="K10" s="176"/>
      <c r="L10" s="178"/>
      <c r="M10" s="176"/>
      <c r="N10" s="178"/>
      <c r="O10" s="176"/>
    </row>
    <row r="11" spans="1:15" ht="15" customHeight="1" x14ac:dyDescent="0.3">
      <c r="A11" s="270" t="s">
        <v>33</v>
      </c>
      <c r="B11" s="270"/>
      <c r="C11" s="172" t="s">
        <v>115</v>
      </c>
      <c r="E11" s="178"/>
      <c r="F11" s="173"/>
      <c r="G11" s="178"/>
      <c r="H11" s="178"/>
      <c r="I11" s="173"/>
      <c r="J11" s="178"/>
      <c r="K11" s="176"/>
      <c r="L11" s="178"/>
      <c r="M11" s="176"/>
      <c r="N11" s="178"/>
      <c r="O11" s="176"/>
    </row>
    <row r="12" spans="1:15" ht="15" customHeight="1" x14ac:dyDescent="0.3">
      <c r="A12" s="270" t="s">
        <v>34</v>
      </c>
      <c r="B12" s="270"/>
      <c r="C12" s="172" t="str">
        <f>'Vecuronium Bromide'!B19</f>
        <v>NDQD201610155</v>
      </c>
      <c r="E12" s="178"/>
      <c r="F12" s="173"/>
      <c r="G12" s="178"/>
      <c r="H12" s="178"/>
      <c r="I12" s="173"/>
      <c r="J12" s="178"/>
      <c r="K12" s="176"/>
      <c r="L12" s="178"/>
      <c r="M12" s="176"/>
      <c r="N12" s="178"/>
      <c r="O12" s="176"/>
    </row>
    <row r="13" spans="1:15" ht="15" customHeight="1" x14ac:dyDescent="0.3">
      <c r="A13" s="270" t="s">
        <v>35</v>
      </c>
      <c r="B13" s="270"/>
      <c r="C13" s="172" t="s">
        <v>99</v>
      </c>
      <c r="E13" s="178"/>
      <c r="F13" s="173"/>
      <c r="G13" s="178"/>
      <c r="H13" s="178"/>
      <c r="I13" s="173"/>
      <c r="J13" s="178"/>
      <c r="K13" s="176"/>
      <c r="L13" s="178"/>
      <c r="M13" s="176"/>
      <c r="N13" s="178"/>
      <c r="O13" s="176"/>
    </row>
    <row r="14" spans="1:15" ht="15" customHeight="1" x14ac:dyDescent="0.3">
      <c r="A14" s="270" t="s">
        <v>36</v>
      </c>
      <c r="B14" s="270"/>
      <c r="C14" s="277" t="s">
        <v>116</v>
      </c>
      <c r="D14" s="277"/>
      <c r="E14" s="277"/>
      <c r="F14" s="277"/>
      <c r="G14" s="277"/>
      <c r="H14" s="178"/>
      <c r="I14" s="173"/>
      <c r="J14" s="178"/>
      <c r="K14" s="176"/>
      <c r="L14" s="178"/>
      <c r="M14" s="176"/>
      <c r="N14" s="178"/>
      <c r="O14" s="176"/>
    </row>
    <row r="15" spans="1:15" ht="15" customHeight="1" x14ac:dyDescent="0.3">
      <c r="A15" s="270" t="s">
        <v>37</v>
      </c>
      <c r="B15" s="270"/>
      <c r="C15" s="181">
        <v>42655</v>
      </c>
      <c r="D15" s="172"/>
      <c r="E15" s="178"/>
      <c r="F15" s="173"/>
      <c r="G15" s="178"/>
      <c r="H15" s="178"/>
      <c r="I15" s="173"/>
      <c r="J15" s="178"/>
      <c r="K15" s="176"/>
      <c r="L15" s="178"/>
      <c r="M15" s="176"/>
      <c r="N15" s="178"/>
      <c r="O15" s="176"/>
    </row>
    <row r="16" spans="1:15" ht="15" customHeight="1" x14ac:dyDescent="0.3">
      <c r="A16" s="270" t="s">
        <v>38</v>
      </c>
      <c r="B16" s="270"/>
      <c r="C16" s="181">
        <v>42765</v>
      </c>
      <c r="D16" s="172"/>
      <c r="E16" s="178"/>
      <c r="F16" s="173"/>
      <c r="G16" s="178"/>
      <c r="H16" s="178"/>
      <c r="I16" s="173"/>
      <c r="J16" s="178"/>
      <c r="K16" s="176"/>
      <c r="L16" s="178"/>
      <c r="M16" s="176"/>
      <c r="N16" s="178"/>
      <c r="O16" s="176"/>
    </row>
    <row r="17" spans="1:15" x14ac:dyDescent="0.3">
      <c r="B17" s="172"/>
      <c r="D17" s="172"/>
      <c r="E17" s="178"/>
      <c r="F17" s="173"/>
      <c r="G17" s="178"/>
      <c r="H17" s="178"/>
      <c r="I17" s="173"/>
      <c r="J17" s="178"/>
      <c r="K17" s="176"/>
      <c r="L17" s="178"/>
      <c r="M17" s="176"/>
      <c r="N17" s="178"/>
      <c r="O17" s="176"/>
    </row>
    <row r="18" spans="1:15" ht="15" customHeight="1" x14ac:dyDescent="0.3">
      <c r="A18" s="271" t="s">
        <v>1</v>
      </c>
      <c r="B18" s="271"/>
      <c r="C18" s="183" t="s">
        <v>106</v>
      </c>
      <c r="D18" s="172"/>
      <c r="E18" s="178"/>
      <c r="F18" s="173"/>
      <c r="G18" s="178"/>
      <c r="H18" s="178"/>
      <c r="I18" s="173"/>
      <c r="J18" s="178"/>
      <c r="K18" s="176"/>
      <c r="L18" s="178"/>
      <c r="M18" s="176"/>
      <c r="N18" s="178"/>
      <c r="O18" s="176"/>
    </row>
    <row r="19" spans="1:15" ht="15.75" customHeight="1" thickBot="1" x14ac:dyDescent="0.35">
      <c r="A19" s="177"/>
      <c r="B19" s="172"/>
      <c r="D19" s="172"/>
      <c r="E19" s="178"/>
      <c r="F19" s="173"/>
      <c r="G19" s="178"/>
      <c r="H19" s="178"/>
      <c r="I19" s="173"/>
      <c r="J19" s="178"/>
      <c r="K19" s="176"/>
      <c r="L19" s="178"/>
      <c r="M19" s="176"/>
      <c r="N19" s="178"/>
      <c r="O19" s="176"/>
    </row>
    <row r="20" spans="1:15" ht="15.75" customHeight="1" thickBot="1" x14ac:dyDescent="0.35">
      <c r="A20" s="184" t="s">
        <v>107</v>
      </c>
      <c r="B20" s="185" t="s">
        <v>108</v>
      </c>
      <c r="C20" s="186" t="s">
        <v>109</v>
      </c>
      <c r="D20" s="184" t="s">
        <v>110</v>
      </c>
      <c r="E20" s="187" t="s">
        <v>111</v>
      </c>
      <c r="G20" s="178"/>
      <c r="H20" s="188"/>
      <c r="I20" s="173"/>
      <c r="J20" s="178"/>
      <c r="K20" s="176"/>
      <c r="L20" s="188"/>
      <c r="M20" s="176"/>
      <c r="N20" s="188"/>
      <c r="O20" s="176"/>
    </row>
    <row r="21" spans="1:15" ht="15" x14ac:dyDescent="0.3">
      <c r="A21" s="189">
        <v>1</v>
      </c>
      <c r="B21" s="190">
        <v>11229.64</v>
      </c>
      <c r="C21" s="191">
        <v>11056.72</v>
      </c>
      <c r="D21" s="192">
        <f t="shared" ref="D21:D30" si="0">B21-C21</f>
        <v>172.92000000000007</v>
      </c>
      <c r="E21" s="193">
        <f t="shared" ref="E21:E30" si="1">(D21-$D$43)/$D$43</f>
        <v>-4.340947186156828E-2</v>
      </c>
      <c r="G21" s="178"/>
      <c r="H21" s="188"/>
      <c r="I21" s="173"/>
      <c r="J21" s="178"/>
      <c r="K21" s="176"/>
      <c r="L21" s="188"/>
      <c r="M21" s="176"/>
      <c r="N21" s="188"/>
      <c r="O21" s="176"/>
    </row>
    <row r="22" spans="1:15" ht="15" x14ac:dyDescent="0.3">
      <c r="A22" s="194">
        <v>2</v>
      </c>
      <c r="B22" s="195">
        <v>11377.09</v>
      </c>
      <c r="C22" s="196">
        <v>11179.1</v>
      </c>
      <c r="D22" s="197">
        <f t="shared" si="0"/>
        <v>197.98999999999978</v>
      </c>
      <c r="E22" s="193">
        <f t="shared" si="1"/>
        <v>9.5277345975756461E-2</v>
      </c>
      <c r="G22" s="178"/>
      <c r="H22" s="188"/>
      <c r="I22" s="173"/>
      <c r="J22" s="178"/>
      <c r="K22" s="176"/>
      <c r="L22" s="188"/>
      <c r="M22" s="176"/>
      <c r="N22" s="188"/>
      <c r="O22" s="176"/>
    </row>
    <row r="23" spans="1:15" ht="15" x14ac:dyDescent="0.3">
      <c r="A23" s="194">
        <v>3</v>
      </c>
      <c r="B23" s="195">
        <v>11282</v>
      </c>
      <c r="C23" s="196">
        <v>11072</v>
      </c>
      <c r="D23" s="197">
        <f t="shared" si="0"/>
        <v>210</v>
      </c>
      <c r="E23" s="278">
        <f t="shared" si="1"/>
        <v>0.16171646373508314</v>
      </c>
      <c r="G23" s="178"/>
      <c r="H23" s="188"/>
      <c r="I23" s="173"/>
      <c r="J23" s="178"/>
      <c r="K23" s="176"/>
      <c r="L23" s="188"/>
      <c r="M23" s="176"/>
      <c r="N23" s="188"/>
      <c r="O23" s="176"/>
    </row>
    <row r="24" spans="1:15" ht="15" x14ac:dyDescent="0.3">
      <c r="A24" s="194">
        <v>4</v>
      </c>
      <c r="B24" s="195">
        <v>11238.4</v>
      </c>
      <c r="C24" s="196">
        <v>11047.99</v>
      </c>
      <c r="D24" s="197">
        <f t="shared" si="0"/>
        <v>190.40999999999985</v>
      </c>
      <c r="E24" s="193">
        <f t="shared" si="1"/>
        <v>5.3344913618081004E-2</v>
      </c>
      <c r="G24" s="178"/>
      <c r="H24" s="188"/>
      <c r="I24" s="173"/>
      <c r="J24" s="178"/>
      <c r="K24" s="176"/>
      <c r="L24" s="188"/>
      <c r="M24" s="176"/>
      <c r="N24" s="188"/>
      <c r="O24" s="176"/>
    </row>
    <row r="25" spans="1:15" ht="15" x14ac:dyDescent="0.3">
      <c r="A25" s="194">
        <v>5</v>
      </c>
      <c r="B25" s="195">
        <v>11180.89</v>
      </c>
      <c r="C25" s="196">
        <v>10964.48</v>
      </c>
      <c r="D25" s="197">
        <f t="shared" si="0"/>
        <v>216.40999999999985</v>
      </c>
      <c r="E25" s="193">
        <f t="shared" si="1"/>
        <v>0.19717647579480557</v>
      </c>
      <c r="G25" s="178"/>
      <c r="H25" s="188"/>
      <c r="I25" s="173"/>
      <c r="J25" s="178"/>
      <c r="K25" s="176"/>
      <c r="L25" s="188"/>
      <c r="M25" s="176"/>
      <c r="N25" s="188"/>
      <c r="O25" s="176"/>
    </row>
    <row r="26" spans="1:15" ht="15" x14ac:dyDescent="0.3">
      <c r="A26" s="194">
        <v>6</v>
      </c>
      <c r="B26" s="195">
        <v>11383.01</v>
      </c>
      <c r="C26" s="196">
        <v>11216.36</v>
      </c>
      <c r="D26" s="197">
        <f t="shared" si="0"/>
        <v>166.64999999999964</v>
      </c>
      <c r="E26" s="193">
        <f t="shared" si="1"/>
        <v>-7.8095006278803891E-2</v>
      </c>
      <c r="G26" s="178"/>
      <c r="H26" s="188"/>
      <c r="I26" s="173"/>
      <c r="J26" s="178"/>
      <c r="K26" s="176"/>
      <c r="L26" s="188"/>
      <c r="M26" s="176"/>
      <c r="N26" s="188"/>
      <c r="O26" s="176"/>
    </row>
    <row r="27" spans="1:15" ht="15" x14ac:dyDescent="0.3">
      <c r="A27" s="194">
        <v>7</v>
      </c>
      <c r="B27" s="195">
        <v>11346.91</v>
      </c>
      <c r="C27" s="196">
        <v>11301.13</v>
      </c>
      <c r="D27" s="197">
        <f t="shared" si="0"/>
        <v>45.780000000000655</v>
      </c>
      <c r="E27" s="193">
        <f t="shared" si="1"/>
        <v>-0.74674581090574821</v>
      </c>
      <c r="G27" s="178"/>
      <c r="H27" s="188"/>
      <c r="I27" s="173"/>
      <c r="J27" s="178"/>
      <c r="K27" s="176"/>
      <c r="L27" s="188"/>
      <c r="M27" s="176"/>
      <c r="N27" s="188"/>
      <c r="O27" s="176"/>
    </row>
    <row r="28" spans="1:15" ht="15" x14ac:dyDescent="0.3">
      <c r="A28" s="194">
        <v>8</v>
      </c>
      <c r="B28" s="195">
        <v>11380.59</v>
      </c>
      <c r="C28" s="196">
        <v>11196.05</v>
      </c>
      <c r="D28" s="197">
        <f t="shared" si="0"/>
        <v>184.54000000000087</v>
      </c>
      <c r="E28" s="193">
        <f t="shared" si="1"/>
        <v>2.0872172465110746E-2</v>
      </c>
      <c r="G28" s="178"/>
      <c r="H28" s="188"/>
      <c r="I28" s="173"/>
      <c r="J28" s="178"/>
      <c r="K28" s="176"/>
      <c r="L28" s="188"/>
      <c r="M28" s="176"/>
      <c r="N28" s="188"/>
      <c r="O28" s="176"/>
    </row>
    <row r="29" spans="1:15" ht="15" x14ac:dyDescent="0.3">
      <c r="A29" s="194">
        <v>9</v>
      </c>
      <c r="B29" s="195">
        <v>11265.53</v>
      </c>
      <c r="C29" s="196">
        <v>11044.71</v>
      </c>
      <c r="D29" s="197">
        <f t="shared" si="0"/>
        <v>220.82000000000153</v>
      </c>
      <c r="E29" s="193">
        <f t="shared" si="1"/>
        <v>0.22157252153325158</v>
      </c>
      <c r="G29" s="178"/>
      <c r="H29" s="188"/>
      <c r="I29" s="173"/>
      <c r="J29" s="178"/>
      <c r="K29" s="176"/>
      <c r="L29" s="188"/>
      <c r="M29" s="176"/>
      <c r="N29" s="188"/>
      <c r="O29" s="176"/>
    </row>
    <row r="30" spans="1:15" ht="15" x14ac:dyDescent="0.3">
      <c r="A30" s="194">
        <v>10</v>
      </c>
      <c r="B30" s="198">
        <v>11365.97</v>
      </c>
      <c r="C30" s="196">
        <v>11163.82</v>
      </c>
      <c r="D30" s="197">
        <f t="shared" si="0"/>
        <v>202.14999999999964</v>
      </c>
      <c r="E30" s="193">
        <f t="shared" si="1"/>
        <v>0.11829039592403159</v>
      </c>
      <c r="G30" s="178"/>
      <c r="H30" s="188"/>
      <c r="I30" s="173"/>
      <c r="J30" s="178"/>
      <c r="K30" s="176"/>
      <c r="L30" s="188"/>
      <c r="M30" s="176"/>
      <c r="N30" s="188"/>
      <c r="O30" s="176"/>
    </row>
    <row r="31" spans="1:15" ht="15" x14ac:dyDescent="0.3">
      <c r="A31" s="194">
        <v>11</v>
      </c>
      <c r="B31" s="198"/>
      <c r="C31" s="196"/>
      <c r="D31" s="197"/>
      <c r="E31" s="193"/>
      <c r="G31" s="199"/>
      <c r="H31" s="199"/>
      <c r="I31" s="199"/>
      <c r="J31" s="199"/>
      <c r="K31" s="176"/>
      <c r="L31" s="199"/>
      <c r="M31" s="176"/>
      <c r="N31" s="199"/>
      <c r="O31" s="176"/>
    </row>
    <row r="32" spans="1:15" ht="15" x14ac:dyDescent="0.3">
      <c r="A32" s="194">
        <v>12</v>
      </c>
      <c r="B32" s="198"/>
      <c r="C32" s="196"/>
      <c r="D32" s="197"/>
      <c r="E32" s="193"/>
      <c r="G32" s="199"/>
      <c r="H32" s="199"/>
      <c r="I32" s="199"/>
      <c r="J32" s="199"/>
      <c r="K32" s="176"/>
      <c r="L32" s="199"/>
      <c r="M32" s="199"/>
      <c r="N32" s="199"/>
      <c r="O32" s="199"/>
    </row>
    <row r="33" spans="1:15" ht="15" x14ac:dyDescent="0.3">
      <c r="A33" s="194">
        <v>13</v>
      </c>
      <c r="B33" s="198"/>
      <c r="C33" s="196"/>
      <c r="D33" s="197"/>
      <c r="E33" s="193"/>
      <c r="G33" s="200"/>
      <c r="H33" s="200"/>
      <c r="I33" s="200"/>
      <c r="J33" s="200"/>
      <c r="K33" s="201"/>
      <c r="L33" s="200"/>
      <c r="M33" s="200"/>
      <c r="N33" s="202"/>
      <c r="O33" s="200"/>
    </row>
    <row r="34" spans="1:15" ht="15" x14ac:dyDescent="0.3">
      <c r="A34" s="194">
        <v>14</v>
      </c>
      <c r="B34" s="198"/>
      <c r="C34" s="196"/>
      <c r="D34" s="197"/>
      <c r="E34" s="193"/>
      <c r="G34" s="203"/>
      <c r="H34" s="204"/>
      <c r="I34" s="204"/>
      <c r="J34" s="203"/>
      <c r="K34" s="205"/>
      <c r="L34" s="206"/>
      <c r="M34" s="204"/>
      <c r="N34" s="206"/>
      <c r="O34" s="204"/>
    </row>
    <row r="35" spans="1:15" ht="15" x14ac:dyDescent="0.3">
      <c r="A35" s="194">
        <v>15</v>
      </c>
      <c r="B35" s="198"/>
      <c r="C35" s="196"/>
      <c r="D35" s="197"/>
      <c r="E35" s="193"/>
      <c r="G35" s="203"/>
      <c r="J35" s="203"/>
      <c r="K35" s="205"/>
      <c r="L35" s="206"/>
      <c r="N35" s="206"/>
    </row>
    <row r="36" spans="1:15" ht="15" x14ac:dyDescent="0.3">
      <c r="A36" s="194">
        <v>16</v>
      </c>
      <c r="B36" s="198"/>
      <c r="C36" s="196"/>
      <c r="D36" s="197"/>
      <c r="E36" s="193"/>
      <c r="G36" s="207"/>
      <c r="H36" s="207"/>
    </row>
    <row r="37" spans="1:15" ht="15" x14ac:dyDescent="0.3">
      <c r="A37" s="194">
        <v>17</v>
      </c>
      <c r="B37" s="198"/>
      <c r="C37" s="196"/>
      <c r="D37" s="197"/>
      <c r="E37" s="193"/>
    </row>
    <row r="38" spans="1:15" ht="15" x14ac:dyDescent="0.3">
      <c r="A38" s="194">
        <v>18</v>
      </c>
      <c r="B38" s="198"/>
      <c r="C38" s="196"/>
      <c r="D38" s="197"/>
      <c r="E38" s="193"/>
    </row>
    <row r="39" spans="1:15" ht="15" x14ac:dyDescent="0.3">
      <c r="A39" s="194">
        <v>19</v>
      </c>
      <c r="B39" s="198"/>
      <c r="C39" s="196"/>
      <c r="D39" s="197"/>
      <c r="E39" s="193"/>
    </row>
    <row r="40" spans="1:15" ht="14.25" customHeight="1" thickBot="1" x14ac:dyDescent="0.35">
      <c r="A40" s="208">
        <v>20</v>
      </c>
      <c r="B40" s="209"/>
      <c r="C40" s="210"/>
      <c r="D40" s="211"/>
      <c r="E40" s="212"/>
    </row>
    <row r="41" spans="1:15" ht="14.25" customHeight="1" thickBot="1" x14ac:dyDescent="0.35">
      <c r="B41" s="172"/>
      <c r="D41" s="176"/>
      <c r="G41" s="178"/>
    </row>
    <row r="42" spans="1:15" x14ac:dyDescent="0.3">
      <c r="A42" s="213" t="s">
        <v>112</v>
      </c>
      <c r="B42" s="214">
        <f>SUM(B21:B40)</f>
        <v>113050.03</v>
      </c>
      <c r="C42" s="215">
        <f>SUM(C21:C40)</f>
        <v>111242.36000000002</v>
      </c>
      <c r="D42" s="216">
        <f>SUM(D21:D40)</f>
        <v>1807.6700000000019</v>
      </c>
    </row>
    <row r="43" spans="1:15" ht="15.75" customHeight="1" thickBot="1" x14ac:dyDescent="0.35">
      <c r="A43" s="217" t="s">
        <v>113</v>
      </c>
      <c r="B43" s="218">
        <f>AVERAGE(B21:B40)</f>
        <v>11305.003000000001</v>
      </c>
      <c r="C43" s="219">
        <f>AVERAGE(C21:C40)</f>
        <v>11124.236000000001</v>
      </c>
      <c r="D43" s="220">
        <f>AVERAGE(D21:D40)</f>
        <v>180.76700000000019</v>
      </c>
    </row>
    <row r="44" spans="1:15" x14ac:dyDescent="0.3">
      <c r="A44" s="172"/>
      <c r="B44" s="221"/>
      <c r="C44" s="221"/>
      <c r="D44" s="172"/>
    </row>
    <row r="45" spans="1:15" ht="14.25" customHeight="1" thickBot="1" x14ac:dyDescent="0.35">
      <c r="A45" s="172"/>
      <c r="B45" s="172"/>
      <c r="C45" s="172"/>
      <c r="D45" s="172"/>
    </row>
    <row r="46" spans="1:15" ht="30.75" customHeight="1" thickBot="1" x14ac:dyDescent="0.35">
      <c r="B46" s="222" t="s">
        <v>113</v>
      </c>
      <c r="C46" s="223" t="s">
        <v>114</v>
      </c>
    </row>
    <row r="47" spans="1:15" ht="15.75" customHeight="1" thickBot="1" x14ac:dyDescent="0.35">
      <c r="B47" s="272">
        <f>D43</f>
        <v>180.76700000000019</v>
      </c>
      <c r="C47" s="224">
        <f>-(IF(D43&gt;300, 7.5%, 10%))</f>
        <v>-0.1</v>
      </c>
      <c r="D47" s="225">
        <f>IF(D43&lt;300, D43*0.9, D43*0.925)</f>
        <v>162.69030000000018</v>
      </c>
    </row>
    <row r="48" spans="1:15" ht="15.75" customHeight="1" thickBot="1" x14ac:dyDescent="0.35">
      <c r="B48" s="273"/>
      <c r="C48" s="226">
        <f>+(IF(D43&gt;300, 7.5%, 10%))</f>
        <v>0.1</v>
      </c>
      <c r="D48" s="225">
        <f>IF(D43&lt;300, D43*1.1, D43*1.075)</f>
        <v>198.84370000000024</v>
      </c>
    </row>
    <row r="49" spans="1:7" ht="14.25" customHeight="1" thickBot="1" x14ac:dyDescent="0.35">
      <c r="A49" s="227"/>
      <c r="D49" s="229"/>
    </row>
    <row r="50" spans="1:7" ht="15" customHeight="1" x14ac:dyDescent="0.3">
      <c r="B50" s="274" t="s">
        <v>24</v>
      </c>
      <c r="C50" s="274"/>
      <c r="D50" s="172"/>
      <c r="E50" s="230" t="s">
        <v>25</v>
      </c>
      <c r="F50" s="231"/>
      <c r="G50" s="230" t="s">
        <v>26</v>
      </c>
    </row>
    <row r="51" spans="1:7" ht="15" customHeight="1" x14ac:dyDescent="0.3">
      <c r="A51" s="232" t="s">
        <v>27</v>
      </c>
      <c r="B51" s="233"/>
      <c r="C51" s="233"/>
      <c r="D51" s="172"/>
      <c r="E51" s="233"/>
      <c r="F51" s="172"/>
      <c r="G51" s="233"/>
    </row>
    <row r="52" spans="1:7" ht="15" customHeight="1" x14ac:dyDescent="0.3">
      <c r="A52" s="232" t="s">
        <v>28</v>
      </c>
      <c r="B52" s="234"/>
      <c r="C52" s="234"/>
      <c r="D52" s="172"/>
      <c r="E52" s="234"/>
      <c r="F52" s="172"/>
      <c r="G52" s="235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20" operator="notBetween">
      <formula>IF(+$D$43&lt;300, -10.5%, -7.5%)</formula>
      <formula>IF(+$D$43&lt;300, 10.5%, 7.5%)</formula>
    </cfRule>
  </conditionalFormatting>
  <conditionalFormatting sqref="E22">
    <cfRule type="cellIs" dxfId="18" priority="19" operator="notBetween">
      <formula>IF(+$D$43&lt;300, -10.5%, -7.5%)</formula>
      <formula>IF(+$D$43&lt;300, 10.5%, 7.5%)</formula>
    </cfRule>
  </conditionalFormatting>
  <conditionalFormatting sqref="E23">
    <cfRule type="cellIs" dxfId="17" priority="18" operator="notBetween">
      <formula>IF(+$D$43&lt;300, -10.5%, -7.5%)</formula>
      <formula>IF(+$D$43&lt;300, 10.5%, 7.5%)</formula>
    </cfRule>
  </conditionalFormatting>
  <conditionalFormatting sqref="E24">
    <cfRule type="cellIs" dxfId="16" priority="17" operator="notBetween">
      <formula>IF(+$D$43&lt;300, -10.5%, -7.5%)</formula>
      <formula>IF(+$D$43&lt;300, 10.5%, 7.5%)</formula>
    </cfRule>
  </conditionalFormatting>
  <conditionalFormatting sqref="E25">
    <cfRule type="cellIs" dxfId="15" priority="16" operator="notBetween">
      <formula>IF(+$D$43&lt;300, -10.5%, -7.5%)</formula>
      <formula>IF(+$D$43&lt;300, 10.5%, 7.5%)</formula>
    </cfRule>
  </conditionalFormatting>
  <conditionalFormatting sqref="E26">
    <cfRule type="cellIs" dxfId="14" priority="15" operator="notBetween">
      <formula>IF(+$D$43&lt;300, -10.5%, -7.5%)</formula>
      <formula>IF(+$D$43&lt;300, 10.5%, 7.5%)</formula>
    </cfRule>
  </conditionalFormatting>
  <conditionalFormatting sqref="E27">
    <cfRule type="cellIs" dxfId="13" priority="14" operator="notBetween">
      <formula>IF(+$D$43&lt;300, -10.5%, -7.5%)</formula>
      <formula>IF(+$D$43&lt;300, 10.5%, 7.5%)</formula>
    </cfRule>
  </conditionalFormatting>
  <conditionalFormatting sqref="E28">
    <cfRule type="cellIs" dxfId="12" priority="13" operator="notBetween">
      <formula>IF(+$D$43&lt;300, -10.5%, -7.5%)</formula>
      <formula>IF(+$D$43&lt;300, 10.5%, 7.5%)</formula>
    </cfRule>
  </conditionalFormatting>
  <conditionalFormatting sqref="E29">
    <cfRule type="cellIs" dxfId="11" priority="12" operator="notBetween">
      <formula>IF(+$D$43&lt;300, -10.5%, -7.5%)</formula>
      <formula>IF(+$D$43&lt;300, 10.5%, 7.5%)</formula>
    </cfRule>
  </conditionalFormatting>
  <conditionalFormatting sqref="E30">
    <cfRule type="cellIs" dxfId="10" priority="11" operator="notBetween">
      <formula>IF(+$D$43&lt;300, -10.5%, -7.5%)</formula>
      <formula>IF(+$D$43&lt;300, 10.5%, 7.5%)</formula>
    </cfRule>
  </conditionalFormatting>
  <conditionalFormatting sqref="E31">
    <cfRule type="cellIs" dxfId="9" priority="10" operator="notBetween">
      <formula>IF(+$D$43&lt;300, -10.5%, -7.5%)</formula>
      <formula>IF(+$D$43&lt;300, 10.5%, 7.5%)</formula>
    </cfRule>
  </conditionalFormatting>
  <conditionalFormatting sqref="E32">
    <cfRule type="cellIs" dxfId="8" priority="9" operator="notBetween">
      <formula>IF(+$D$43&lt;300, -10.5%, -7.5%)</formula>
      <formula>IF(+$D$43&lt;300, 10.5%, 7.5%)</formula>
    </cfRule>
  </conditionalFormatting>
  <conditionalFormatting sqref="E33">
    <cfRule type="cellIs" dxfId="7" priority="8" operator="notBetween">
      <formula>IF(+$D$43&lt;300, -10.5%, -7.5%)</formula>
      <formula>IF(+$D$43&lt;300, 10.5%, 7.5%)</formula>
    </cfRule>
  </conditionalFormatting>
  <conditionalFormatting sqref="E34">
    <cfRule type="cellIs" dxfId="6" priority="7" operator="notBetween">
      <formula>IF(+$D$43&lt;300, -10.5%, -7.5%)</formula>
      <formula>IF(+$D$43&lt;300, 10.5%, 7.5%)</formula>
    </cfRule>
  </conditionalFormatting>
  <conditionalFormatting sqref="E35">
    <cfRule type="cellIs" dxfId="5" priority="6" operator="notBetween">
      <formula>IF(+$D$43&lt;300, -10.5%, -7.5%)</formula>
      <formula>IF(+$D$43&lt;300, 10.5%, 7.5%)</formula>
    </cfRule>
  </conditionalFormatting>
  <conditionalFormatting sqref="E36">
    <cfRule type="cellIs" dxfId="4" priority="5" operator="notBetween">
      <formula>IF(+$D$43&lt;300, -10.5%, -7.5%)</formula>
      <formula>IF(+$D$43&lt;300, 10.5%, 7.5%)</formula>
    </cfRule>
  </conditionalFormatting>
  <conditionalFormatting sqref="E37">
    <cfRule type="cellIs" dxfId="3" priority="4" operator="notBetween">
      <formula>IF(+$D$43&lt;300, -10.5%, -7.5%)</formula>
      <formula>IF(+$D$43&lt;300, 10.5%, 7.5%)</formula>
    </cfRule>
  </conditionalFormatting>
  <conditionalFormatting sqref="E38">
    <cfRule type="cellIs" dxfId="2" priority="3" operator="notBetween">
      <formula>IF(+$D$43&lt;300, -10.5%, -7.5%)</formula>
      <formula>IF(+$D$43&lt;300, 10.5%, 7.5%)</formula>
    </cfRule>
  </conditionalFormatting>
  <conditionalFormatting sqref="E39">
    <cfRule type="cellIs" dxfId="1" priority="2" operator="notBetween">
      <formula>IF(+$D$43&lt;300, -10.5%, -7.5%)</formula>
      <formula>IF(+$D$43&lt;300, 10.5%, 7.5%)</formula>
    </cfRule>
  </conditionalFormatting>
  <conditionalFormatting sqref="E40">
    <cfRule type="cellIs" dxfId="0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Vecuronium Bromide</vt:lpstr>
      <vt:lpstr>Uniformity 510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2016-12-22T11:04:41Z</cp:lastPrinted>
  <dcterms:created xsi:type="dcterms:W3CDTF">2005-07-05T10:19:27Z</dcterms:created>
  <dcterms:modified xsi:type="dcterms:W3CDTF">2017-04-28T14:41:37Z</dcterms:modified>
</cp:coreProperties>
</file>