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50" yWindow="570" windowWidth="11175" windowHeight="915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44525"/>
</workbook>
</file>

<file path=xl/calcChain.xml><?xml version="1.0" encoding="utf-8"?>
<calcChain xmlns="http://schemas.openxmlformats.org/spreadsheetml/2006/main">
  <c r="D68" i="1" l="1"/>
  <c r="B25" i="1"/>
  <c r="B27" i="1"/>
  <c r="F64" i="1" l="1"/>
  <c r="B33" i="1"/>
  <c r="B39" i="1" s="1"/>
  <c r="A39" i="1" s="1"/>
  <c r="B40" i="1" s="1"/>
  <c r="A40" i="1" s="1"/>
  <c r="B41" i="1" s="1"/>
  <c r="A41" i="1" s="1"/>
  <c r="B42" i="1" s="1"/>
  <c r="A42" i="1" s="1"/>
  <c r="E53" i="1"/>
  <c r="F55" i="2"/>
  <c r="F51" i="2"/>
  <c r="F49" i="2"/>
  <c r="D47" i="2"/>
  <c r="E47" i="2" s="1"/>
  <c r="F47" i="2" s="1"/>
  <c r="E46" i="2"/>
  <c r="F46" i="2" s="1"/>
  <c r="F48" i="2" s="1"/>
  <c r="F52" i="2" s="1"/>
  <c r="D55" i="2" s="1"/>
  <c r="D46" i="2"/>
  <c r="B34" i="2"/>
  <c r="B16" i="2"/>
  <c r="F68" i="1"/>
  <c r="F62" i="1"/>
  <c r="D60" i="1"/>
  <c r="E60" i="1" s="1"/>
  <c r="F60" i="1" s="1"/>
  <c r="E59" i="1"/>
  <c r="F59" i="1" s="1"/>
  <c r="D59" i="1"/>
  <c r="F61" i="1" l="1"/>
  <c r="F65" i="1" s="1"/>
</calcChain>
</file>

<file path=xl/sharedStrings.xml><?xml version="1.0" encoding="utf-8"?>
<sst xmlns="http://schemas.openxmlformats.org/spreadsheetml/2006/main" count="135" uniqueCount="79">
  <si>
    <t>MICOBIOLOGY NO.</t>
  </si>
  <si>
    <t>BIOL/002/2016</t>
  </si>
  <si>
    <t>DATE RECEIVED</t>
  </si>
  <si>
    <t>2016-10-11 11:27:46</t>
  </si>
  <si>
    <t>Analysis Report</t>
  </si>
  <si>
    <t>Vecuronium Bromide Microbial Assay</t>
  </si>
  <si>
    <t>Sample Name:</t>
  </si>
  <si>
    <t>NEOVEC INJECTION</t>
  </si>
  <si>
    <t>Lab Ref No:</t>
  </si>
  <si>
    <t>NDQD201610155</t>
  </si>
  <si>
    <t>Active Ingredient:</t>
  </si>
  <si>
    <t>Vecuronium Bromide</t>
  </si>
  <si>
    <t>Label Claim:</t>
  </si>
  <si>
    <t>Date Test Set:</t>
  </si>
  <si>
    <t>26/10/2016</t>
  </si>
  <si>
    <t>Date of Results:</t>
  </si>
  <si>
    <t>27/10/2016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</si>
  <si>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</si>
  <si>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</si>
  <si>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</si>
  <si>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</si>
  <si>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</si>
  <si>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</si>
  <si>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</si>
  <si>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</si>
  <si>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</si>
  <si>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</si>
  <si>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</si>
  <si>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</si>
  <si>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</si>
  <si>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</si>
  <si>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</si>
  <si>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</si>
  <si>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</si>
  <si>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</si>
  <si>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</si>
  <si>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</si>
  <si>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</si>
  <si>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</si>
  <si>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</si>
  <si>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</si>
  <si>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</si>
  <si>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</si>
  <si>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</si>
  <si>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</si>
  <si>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</si>
  <si>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</si>
  <si>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</si>
  <si>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</si>
  <si>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</si>
  <si>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</si>
  <si>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</si>
  <si>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</si>
  <si>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</si>
  <si>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</si>
  <si>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</si>
  <si>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</si>
  <si>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</si>
  <si>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</si>
  <si>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</si>
  <si>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</si>
  <si>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</si>
  <si>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</si>
  <si>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</si>
  <si>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</si>
  <si>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</si>
  <si>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</si>
  <si>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</si>
  <si>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</si>
  <si>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</si>
  <si>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</si>
  <si>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</si>
  <si>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</si>
  <si>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</si>
  <si>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Vial contains 10 mg of Vecuronium Bromide</t>
  </si>
  <si>
    <t>7.0 mL</t>
  </si>
  <si>
    <t>14000 EU / vial</t>
  </si>
  <si>
    <t>Duncan</t>
  </si>
  <si>
    <t>mg/ml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</si>
</sst>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51" zoomScale="80" zoomScaleNormal="85" workbookViewId="0">
      <selection activeCell="D68" sqref="D68:E68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74</v>
      </c>
    </row>
    <row r="18" spans="1:7" ht="15.95" customHeight="1" x14ac:dyDescent="0.3">
      <c r="A18" s="4" t="s">
        <v>13</v>
      </c>
      <c r="B18" s="6" t="s">
        <v>14</v>
      </c>
    </row>
    <row r="19" spans="1:7" ht="15.95" customHeight="1" x14ac:dyDescent="0.3">
      <c r="A19" s="4" t="s">
        <v>15</v>
      </c>
      <c r="B19" s="6" t="s">
        <v>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50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>
        <v>5</v>
      </c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f>10/B24</f>
        <v>2</v>
      </c>
      <c r="C25" s="18" t="s">
        <v>78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>
        <f>B23*B25/B22</f>
        <v>20000</v>
      </c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5" t="s">
        <v>28</v>
      </c>
      <c r="B30" s="116"/>
      <c r="C30" s="117" t="s">
        <v>29</v>
      </c>
      <c r="D30" s="117"/>
      <c r="E30" s="117"/>
      <c r="F30" s="118"/>
    </row>
    <row r="31" spans="1:7" ht="20.100000000000001" customHeight="1" x14ac:dyDescent="0.3">
      <c r="A31" s="25" t="s">
        <v>30</v>
      </c>
      <c r="B31" s="99" t="s">
        <v>76</v>
      </c>
      <c r="C31" s="119" t="s">
        <v>31</v>
      </c>
      <c r="D31" s="120"/>
      <c r="E31" s="120" t="s">
        <v>32</v>
      </c>
      <c r="F31" s="121"/>
    </row>
    <row r="32" spans="1:7" ht="20.100000000000001" customHeight="1" x14ac:dyDescent="0.3">
      <c r="A32" s="27" t="s">
        <v>33</v>
      </c>
      <c r="B32" s="114" t="s">
        <v>75</v>
      </c>
      <c r="C32" s="122">
        <v>0.99</v>
      </c>
      <c r="D32" s="123"/>
      <c r="E32" s="124">
        <v>0.98</v>
      </c>
      <c r="F32" s="125"/>
      <c r="G32" s="9"/>
    </row>
    <row r="33" spans="1:9" ht="20.100000000000001" customHeight="1" x14ac:dyDescent="0.3">
      <c r="A33" s="97" t="s">
        <v>35</v>
      </c>
      <c r="B33" s="100">
        <f>14000/7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27" t="s">
        <v>36</v>
      </c>
      <c r="B36" s="127"/>
      <c r="C36" s="127"/>
      <c r="D36" s="127"/>
      <c r="E36" s="127"/>
      <c r="F36" s="127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8" t="s">
        <v>43</v>
      </c>
      <c r="B44" s="128"/>
      <c r="C44" s="128"/>
      <c r="D44" s="128"/>
      <c r="E44" s="128"/>
      <c r="F44" s="128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 x14ac:dyDescent="0.25">
      <c r="A47" s="103">
        <v>50</v>
      </c>
      <c r="B47" s="111">
        <v>6000</v>
      </c>
      <c r="C47" s="103">
        <v>50</v>
      </c>
      <c r="D47" s="111">
        <v>6000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>
        <f>100*2000/100</f>
        <v>2000</v>
      </c>
      <c r="F53" s="44"/>
      <c r="G53" s="9"/>
      <c r="H53" s="9"/>
      <c r="I53" s="9"/>
    </row>
    <row r="54" spans="1:9" ht="15.95" customHeight="1" x14ac:dyDescent="0.25">
      <c r="A54" s="8" t="s">
        <v>49</v>
      </c>
      <c r="B54" s="46">
        <v>6.2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50</v>
      </c>
      <c r="B55" s="45">
        <v>-0.11799999999999999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2955</v>
      </c>
      <c r="D59" s="61">
        <f>LN(C59)</f>
        <v>7.991253929840199</v>
      </c>
      <c r="E59" s="61">
        <f>(D59-$B$54)/$B$55</f>
        <v>-15.180118049493212</v>
      </c>
      <c r="F59" s="62">
        <f>EXP(E59)</f>
        <v>2.5548093474166656E-7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3116</v>
      </c>
      <c r="D60" s="68">
        <f>LN(C60)</f>
        <v>8.0443054069906381</v>
      </c>
      <c r="E60" s="68">
        <f>(D60-$B$54)/$B$55</f>
        <v>-15.629706838903711</v>
      </c>
      <c r="F60" s="69">
        <f>EXP(E60)</f>
        <v>1.6296883692878541E-7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26" t="s">
        <v>58</v>
      </c>
      <c r="E61" s="126"/>
      <c r="F61" s="70">
        <f>AVERAGE(F59:F60)</f>
        <v>2.09224885835226E-7</v>
      </c>
      <c r="G61" s="9"/>
      <c r="H61" s="9"/>
      <c r="I61" s="9"/>
    </row>
    <row r="62" spans="1:9" ht="25.5" customHeight="1" x14ac:dyDescent="0.3">
      <c r="E62" s="71" t="s">
        <v>59</v>
      </c>
      <c r="F62" s="72">
        <f>STDEV(C59:C60)/AVERAGE(C59:C60)</f>
        <v>3.7504263472585786E-2</v>
      </c>
      <c r="G62" s="9"/>
      <c r="H62" s="9"/>
    </row>
    <row r="63" spans="1:9" ht="26.25" customHeight="1" x14ac:dyDescent="0.3">
      <c r="A63" s="8"/>
      <c r="B63" s="45"/>
      <c r="C63" s="8"/>
      <c r="D63" s="126" t="s">
        <v>60</v>
      </c>
      <c r="E63" s="126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61</v>
      </c>
      <c r="F64" s="24">
        <f>B47/A47*D47/C47</f>
        <v>14400</v>
      </c>
      <c r="G64" s="9"/>
      <c r="H64" s="9"/>
    </row>
    <row r="65" spans="1:9" ht="25.5" customHeight="1" x14ac:dyDescent="0.3">
      <c r="E65" s="71" t="s">
        <v>62</v>
      </c>
      <c r="F65" s="75">
        <f>F64*F61</f>
        <v>3.0128383560272544E-3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63</v>
      </c>
      <c r="C68" s="76" t="s">
        <v>64</v>
      </c>
      <c r="D68" s="130">
        <f>F65/B25</f>
        <v>1.5064191780136272E-3</v>
      </c>
      <c r="E68" s="130"/>
      <c r="F68" s="74" t="str">
        <f>C23</f>
        <v>EU/mg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 x14ac:dyDescent="0.3">
      <c r="A74" s="21" t="s">
        <v>77</v>
      </c>
      <c r="C74" s="81" t="s">
        <v>68</v>
      </c>
      <c r="D74" s="21"/>
      <c r="F74" s="21" t="s">
        <v>69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NDQD201610155 / Bacterial Endotoxin / Download 1  /  Analyst - Duncan Oluoch /  Date 27-10-2016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70</v>
      </c>
      <c r="F13" s="3"/>
    </row>
    <row r="14" spans="1:6" ht="15.95" customHeight="1" x14ac:dyDescent="0.3">
      <c r="A14" s="4" t="s">
        <v>6</v>
      </c>
      <c r="B14" s="2" t="s">
        <v>70</v>
      </c>
      <c r="F14" s="3"/>
    </row>
    <row r="15" spans="1:6" ht="15.95" customHeight="1" x14ac:dyDescent="0.3">
      <c r="A15" s="4" t="s">
        <v>8</v>
      </c>
      <c r="B15" s="1" t="s">
        <v>71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72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/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5" t="s">
        <v>28</v>
      </c>
      <c r="B30" s="116"/>
      <c r="C30" s="117" t="s">
        <v>29</v>
      </c>
      <c r="D30" s="117"/>
      <c r="E30" s="117"/>
      <c r="F30" s="118"/>
    </row>
    <row r="31" spans="1:7" ht="20.100000000000001" customHeight="1" x14ac:dyDescent="0.3">
      <c r="A31" s="22"/>
      <c r="B31" s="23"/>
      <c r="C31" s="119" t="s">
        <v>31</v>
      </c>
      <c r="D31" s="120"/>
      <c r="E31" s="120" t="s">
        <v>32</v>
      </c>
      <c r="F31" s="121"/>
    </row>
    <row r="32" spans="1:7" ht="20.100000000000001" customHeight="1" x14ac:dyDescent="0.3">
      <c r="A32" s="25" t="s">
        <v>30</v>
      </c>
      <c r="B32" s="26" t="s">
        <v>73</v>
      </c>
      <c r="C32" s="122">
        <v>-0.999</v>
      </c>
      <c r="D32" s="123"/>
      <c r="E32" s="124">
        <v>0.998</v>
      </c>
      <c r="F32" s="125"/>
      <c r="G32" s="9"/>
    </row>
    <row r="33" spans="1:9" ht="20.100000000000001" customHeight="1" x14ac:dyDescent="0.3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26" t="s">
        <v>58</v>
      </c>
      <c r="E48" s="126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26" t="s">
        <v>60</v>
      </c>
      <c r="E50" s="126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62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63</v>
      </c>
      <c r="C55" s="76" t="s">
        <v>64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 x14ac:dyDescent="0.3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2016-11-02T13:55:38Z</dcterms:modified>
</cp:coreProperties>
</file>