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50" yWindow="450" windowWidth="16920" windowHeight="8115" activeTab="2"/>
  </bookViews>
  <sheets>
    <sheet name="Sodium Chloride" sheetId="2" r:id="rId1"/>
    <sheet name="Total Chlorides Rpt 1" sheetId="9" r:id="rId2"/>
    <sheet name="Total Chlorides 1" sheetId="5" r:id="rId3"/>
    <sheet name="Sheet2" sheetId="6" r:id="rId4"/>
    <sheet name="Total Chlorides 2" sheetId="7" r:id="rId5"/>
    <sheet name="Total Chlorides 3" sheetId="8" r:id="rId6"/>
  </sheets>
  <definedNames>
    <definedName name="_xlnm.Print_Area" localSheetId="0">'Sodium Chloride'!$A$1:$I$65</definedName>
    <definedName name="_xlnm.Print_Area" localSheetId="2">'Total Chlorides 1'!$A$1:$I$64</definedName>
    <definedName name="_xlnm.Print_Area" localSheetId="4">'Total Chlorides 2'!$A$1:$I$64</definedName>
    <definedName name="_xlnm.Print_Area" localSheetId="5">'Total Chlorides 3'!$A$1:$I$64</definedName>
    <definedName name="_xlnm.Print_Area" localSheetId="1">'Total Chlorides Rpt 1'!$A$1:$I$64</definedName>
  </definedNames>
  <calcPr calcId="145621"/>
</workbook>
</file>

<file path=xl/calcChain.xml><?xml version="1.0" encoding="utf-8"?>
<calcChain xmlns="http://schemas.openxmlformats.org/spreadsheetml/2006/main">
  <c r="D58" i="9" l="1"/>
  <c r="D56" i="9"/>
  <c r="E54" i="9" s="1"/>
  <c r="C48" i="9"/>
  <c r="E46" i="9"/>
  <c r="B44" i="9"/>
  <c r="G37" i="9"/>
  <c r="F37" i="9"/>
  <c r="E37" i="9"/>
  <c r="C37" i="9"/>
  <c r="C36" i="9"/>
  <c r="E36" i="9" s="1"/>
  <c r="C35" i="9"/>
  <c r="E35" i="9" s="1"/>
  <c r="C34" i="9"/>
  <c r="E34" i="9" s="1"/>
  <c r="B21" i="9"/>
  <c r="B19" i="9"/>
  <c r="B18" i="9"/>
  <c r="I53" i="5"/>
  <c r="I54" i="5"/>
  <c r="I55" i="5"/>
  <c r="I52" i="5"/>
  <c r="L16" i="6"/>
  <c r="L15" i="6"/>
  <c r="L12" i="6"/>
  <c r="L11" i="6"/>
  <c r="L10" i="6"/>
  <c r="L9" i="6"/>
  <c r="F34" i="9" l="1"/>
  <c r="E38" i="9"/>
  <c r="E39" i="9" s="1"/>
  <c r="G34" i="9"/>
  <c r="E40" i="9"/>
  <c r="F35" i="9"/>
  <c r="G35" i="9"/>
  <c r="F36" i="9"/>
  <c r="G36" i="9"/>
  <c r="E55" i="9"/>
  <c r="E53" i="9"/>
  <c r="E52" i="9"/>
  <c r="D57" i="9"/>
  <c r="D58" i="8"/>
  <c r="D56" i="8"/>
  <c r="E53" i="8" s="1"/>
  <c r="G37" i="8"/>
  <c r="F37" i="8"/>
  <c r="E37" i="8"/>
  <c r="C37" i="8"/>
  <c r="C36" i="8"/>
  <c r="E36" i="8" s="1"/>
  <c r="C35" i="8"/>
  <c r="E35" i="8" s="1"/>
  <c r="C34" i="8"/>
  <c r="E34" i="8" s="1"/>
  <c r="B21" i="8"/>
  <c r="B44" i="8" s="1"/>
  <c r="B20" i="8"/>
  <c r="E46" i="8" s="1"/>
  <c r="B19" i="8"/>
  <c r="B18" i="8"/>
  <c r="D58" i="7"/>
  <c r="D56" i="7"/>
  <c r="E53" i="7" s="1"/>
  <c r="I55" i="7"/>
  <c r="H55" i="7"/>
  <c r="G55" i="7"/>
  <c r="F55" i="7"/>
  <c r="E55" i="7"/>
  <c r="G37" i="7"/>
  <c r="F37" i="7"/>
  <c r="E37" i="7"/>
  <c r="C37" i="7"/>
  <c r="C36" i="7"/>
  <c r="E36" i="7" s="1"/>
  <c r="C35" i="7"/>
  <c r="E35" i="7" s="1"/>
  <c r="C34" i="7"/>
  <c r="E34" i="7" s="1"/>
  <c r="B21" i="7"/>
  <c r="B44" i="7" s="1"/>
  <c r="B20" i="7"/>
  <c r="E46" i="7" s="1"/>
  <c r="B19" i="7"/>
  <c r="B18" i="7"/>
  <c r="J12" i="6"/>
  <c r="J11" i="6"/>
  <c r="J10" i="6"/>
  <c r="J9" i="6"/>
  <c r="B21" i="5"/>
  <c r="B44" i="5" s="1"/>
  <c r="C48" i="5"/>
  <c r="B19" i="5"/>
  <c r="B18" i="5"/>
  <c r="D58" i="5"/>
  <c r="D56" i="5"/>
  <c r="E53" i="5" s="1"/>
  <c r="E55" i="5"/>
  <c r="F55" i="5" s="1"/>
  <c r="G55" i="5" s="1"/>
  <c r="H55" i="5" s="1"/>
  <c r="G37" i="5"/>
  <c r="F37" i="5"/>
  <c r="E37" i="5"/>
  <c r="C37" i="5"/>
  <c r="C36" i="5"/>
  <c r="E36" i="5" s="1"/>
  <c r="C35" i="5"/>
  <c r="E35" i="5" s="1"/>
  <c r="C34" i="5"/>
  <c r="E34" i="5" s="1"/>
  <c r="G34" i="5" s="1"/>
  <c r="D59" i="2"/>
  <c r="D57" i="2"/>
  <c r="E55" i="2" s="1"/>
  <c r="I56" i="2"/>
  <c r="H56" i="2"/>
  <c r="G56" i="2"/>
  <c r="F56" i="2"/>
  <c r="E56" i="2"/>
  <c r="C49" i="2"/>
  <c r="C45" i="2"/>
  <c r="B44" i="2"/>
  <c r="G37" i="2"/>
  <c r="F37" i="2"/>
  <c r="E37" i="2"/>
  <c r="C37" i="2"/>
  <c r="C36" i="2"/>
  <c r="E36" i="2" s="1"/>
  <c r="C35" i="2"/>
  <c r="E35" i="2" s="1"/>
  <c r="C34" i="2"/>
  <c r="E34" i="2" s="1"/>
  <c r="G38" i="9" l="1"/>
  <c r="F54" i="9" s="1"/>
  <c r="G54" i="9" s="1"/>
  <c r="H54" i="9" s="1"/>
  <c r="I54" i="9" s="1"/>
  <c r="F38" i="9"/>
  <c r="J15" i="6"/>
  <c r="F36" i="7"/>
  <c r="G36" i="7"/>
  <c r="F34" i="7"/>
  <c r="G34" i="7"/>
  <c r="G38" i="7" s="1"/>
  <c r="F53" i="7" s="1"/>
  <c r="G53" i="7" s="1"/>
  <c r="H53" i="7" s="1"/>
  <c r="I53" i="7" s="1"/>
  <c r="C48" i="8"/>
  <c r="E55" i="8"/>
  <c r="F36" i="8"/>
  <c r="G36" i="8"/>
  <c r="F34" i="8"/>
  <c r="G34" i="8"/>
  <c r="F35" i="8"/>
  <c r="G35" i="8"/>
  <c r="E40" i="8"/>
  <c r="E38" i="8"/>
  <c r="E39" i="8" s="1"/>
  <c r="E52" i="8"/>
  <c r="D57" i="8"/>
  <c r="E54" i="8"/>
  <c r="G35" i="7"/>
  <c r="F35" i="7"/>
  <c r="F38" i="7" s="1"/>
  <c r="E40" i="7"/>
  <c r="C48" i="7"/>
  <c r="E38" i="7"/>
  <c r="E39" i="7" s="1"/>
  <c r="E52" i="7"/>
  <c r="D57" i="7"/>
  <c r="E54" i="7"/>
  <c r="F36" i="5"/>
  <c r="G36" i="5"/>
  <c r="E40" i="5"/>
  <c r="E46" i="5"/>
  <c r="G35" i="5"/>
  <c r="F35" i="5"/>
  <c r="E38" i="5"/>
  <c r="E39" i="5" s="1"/>
  <c r="E52" i="5"/>
  <c r="D57" i="5"/>
  <c r="F34" i="5"/>
  <c r="E54" i="5"/>
  <c r="E40" i="2"/>
  <c r="G34" i="2"/>
  <c r="F34" i="2"/>
  <c r="E38" i="2"/>
  <c r="E39" i="2" s="1"/>
  <c r="F35" i="2"/>
  <c r="G35" i="2"/>
  <c r="F36" i="2"/>
  <c r="G36" i="2"/>
  <c r="E54" i="2"/>
  <c r="E53" i="2"/>
  <c r="D58" i="2"/>
  <c r="F55" i="9" l="1"/>
  <c r="G55" i="9" s="1"/>
  <c r="H55" i="9" s="1"/>
  <c r="I55" i="9" s="1"/>
  <c r="F52" i="9"/>
  <c r="G52" i="9" s="1"/>
  <c r="H52" i="9" s="1"/>
  <c r="F53" i="9"/>
  <c r="G53" i="9" s="1"/>
  <c r="H53" i="9" s="1"/>
  <c r="I53" i="9" s="1"/>
  <c r="G38" i="5"/>
  <c r="F53" i="5" s="1"/>
  <c r="G53" i="5" s="1"/>
  <c r="H53" i="5" s="1"/>
  <c r="F54" i="7"/>
  <c r="G54" i="7" s="1"/>
  <c r="H54" i="7" s="1"/>
  <c r="I54" i="7" s="1"/>
  <c r="F55" i="8"/>
  <c r="G55" i="8" s="1"/>
  <c r="H55" i="8" s="1"/>
  <c r="I55" i="8" s="1"/>
  <c r="F52" i="7"/>
  <c r="G52" i="7" s="1"/>
  <c r="G38" i="8"/>
  <c r="F53" i="8" s="1"/>
  <c r="G53" i="8" s="1"/>
  <c r="H53" i="8" s="1"/>
  <c r="I53" i="8" s="1"/>
  <c r="F38" i="8"/>
  <c r="G56" i="7"/>
  <c r="H52" i="7"/>
  <c r="F38" i="5"/>
  <c r="F38" i="2"/>
  <c r="G38" i="2"/>
  <c r="F55" i="2" s="1"/>
  <c r="G55" i="2" s="1"/>
  <c r="H55" i="2" s="1"/>
  <c r="I55" i="2" s="1"/>
  <c r="F53" i="2"/>
  <c r="G53" i="2" s="1"/>
  <c r="H53" i="2" s="1"/>
  <c r="G58" i="9" l="1"/>
  <c r="G56" i="9"/>
  <c r="H56" i="9"/>
  <c r="H57" i="9" s="1"/>
  <c r="H58" i="9"/>
  <c r="I52" i="9"/>
  <c r="F54" i="5"/>
  <c r="G54" i="5" s="1"/>
  <c r="H54" i="5" s="1"/>
  <c r="F52" i="5"/>
  <c r="G52" i="5" s="1"/>
  <c r="G56" i="5" s="1"/>
  <c r="G58" i="7"/>
  <c r="F54" i="8"/>
  <c r="G54" i="8" s="1"/>
  <c r="H54" i="8" s="1"/>
  <c r="I54" i="8" s="1"/>
  <c r="F52" i="8"/>
  <c r="G52" i="8" s="1"/>
  <c r="H58" i="7"/>
  <c r="I52" i="7"/>
  <c r="H56" i="7"/>
  <c r="H57" i="7" s="1"/>
  <c r="F54" i="2"/>
  <c r="G54" i="2" s="1"/>
  <c r="H54" i="2" s="1"/>
  <c r="I54" i="2" s="1"/>
  <c r="I53" i="2"/>
  <c r="I58" i="9" l="1"/>
  <c r="I56" i="9"/>
  <c r="I57" i="9" s="1"/>
  <c r="H52" i="5"/>
  <c r="H56" i="5" s="1"/>
  <c r="H57" i="5" s="1"/>
  <c r="G58" i="5"/>
  <c r="G56" i="8"/>
  <c r="H52" i="8"/>
  <c r="H58" i="8" s="1"/>
  <c r="G58" i="8"/>
  <c r="H56" i="8"/>
  <c r="H57" i="8" s="1"/>
  <c r="I58" i="7"/>
  <c r="I56" i="7"/>
  <c r="I57" i="7" s="1"/>
  <c r="H57" i="2"/>
  <c r="H58" i="2" s="1"/>
  <c r="G57" i="2"/>
  <c r="G59" i="2"/>
  <c r="H59" i="2"/>
  <c r="I57" i="2"/>
  <c r="I58" i="2" s="1"/>
  <c r="I59" i="2"/>
  <c r="H58" i="5" l="1"/>
  <c r="I52" i="8"/>
  <c r="I58" i="8"/>
  <c r="I56" i="8"/>
  <c r="I57" i="8" s="1"/>
  <c r="I56" i="5"/>
  <c r="I57" i="5" s="1"/>
  <c r="I58" i="5"/>
</calcChain>
</file>

<file path=xl/sharedStrings.xml><?xml version="1.0" encoding="utf-8"?>
<sst xmlns="http://schemas.openxmlformats.org/spreadsheetml/2006/main" count="333" uniqueCount="71">
  <si>
    <t>Analysis Data</t>
  </si>
  <si>
    <t>Reference Substance:</t>
  </si>
  <si>
    <t>STEROFUNDIN Â® ISO SOLUTION FOR INFUSION</t>
  </si>
  <si>
    <t>NDQD201610164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</si>
  <si>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</si>
  <si>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</si>
  <si>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</si>
  <si>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</si>
  <si>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</si>
  <si>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</si>
  <si>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</si>
  <si>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</si>
  <si>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</si>
  <si>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</si>
  <si>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</si>
  <si>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</si>
  <si>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</si>
  <si>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</si>
  <si>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</si>
  <si>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</si>
  <si>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Perchloric Acid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</si>
  <si>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</si>
  <si>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</si>
  <si>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</si>
  <si>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</si>
  <si>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</si>
  <si>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</si>
  <si>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</si>
  <si>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</si>
  <si>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</si>
  <si>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</si>
  <si>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</si>
  <si>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</si>
  <si>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</si>
  <si>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</si>
  <si>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</si>
  <si>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</si>
  <si>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</si>
  <si>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</si>
  <si>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</si>
  <si>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</si>
  <si>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</si>
  <si>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Actual Amount (mg)</t>
  </si>
  <si>
    <t>Sample</t>
  </si>
  <si>
    <t>Weight (mg)</t>
  </si>
  <si>
    <t>Titre Vol. (mL)</t>
  </si>
  <si>
    <t>Blank</t>
  </si>
  <si>
    <t>Blank Correction</t>
  </si>
  <si>
    <t>Corrected Titre</t>
  </si>
  <si>
    <t>In sample</t>
  </si>
  <si>
    <t>Per Tablet</t>
  </si>
  <si>
    <t>Percentage content</t>
  </si>
  <si>
    <t>Sodium Chloride</t>
  </si>
  <si>
    <t>Standardisation of Silver Nitrate</t>
  </si>
  <si>
    <t>Each</t>
  </si>
  <si>
    <t>contains</t>
  </si>
  <si>
    <t>Each mL of 0.1 M Silver Nitrate VS is Equivalent to</t>
  </si>
  <si>
    <t>Volume (mL)</t>
  </si>
  <si>
    <t>Per Label Claim</t>
  </si>
  <si>
    <t>NaCl</t>
  </si>
  <si>
    <t xml:space="preserve">Sodium Chloride, Potassium Chloride, Magnesium Chloride hexahydrate &amp; Calcium chloride dihydrate
</t>
  </si>
  <si>
    <t xml:space="preserve">Each 1000 mLSterofundin ISO solution for Infusion contains Sodium chloride 6.80 g, potassium chloride 0.30 g, Magnesium chloride hexahydrate 0.20 g, Calcium chloride dihyrate 0.37 g, </t>
  </si>
  <si>
    <t>Molecular weight</t>
  </si>
  <si>
    <t>KCl</t>
  </si>
  <si>
    <t>MgCl2.6H20</t>
  </si>
  <si>
    <t>CaCl2.2H20</t>
  </si>
  <si>
    <t>Bugigi</t>
  </si>
  <si>
    <t>Michael</t>
  </si>
  <si>
    <t>Chlorides</t>
  </si>
  <si>
    <t>Cl</t>
  </si>
  <si>
    <t>Amount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</si>
</sst>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  <numFmt numFmtId="175" formatCode="0.000000000"/>
  </numFmts>
  <fonts count="1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sz val="2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2" borderId="0"/>
  </cellStyleXfs>
  <cellXfs count="300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6" fillId="3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2" fontId="8" fillId="3" borderId="9" xfId="0" applyNumberFormat="1" applyFont="1" applyFill="1" applyBorder="1" applyAlignment="1" applyProtection="1">
      <alignment horizontal="center"/>
      <protection locked="0"/>
    </xf>
    <xf numFmtId="2" fontId="8" fillId="3" borderId="10" xfId="0" applyNumberFormat="1" applyFont="1" applyFill="1" applyBorder="1" applyAlignment="1" applyProtection="1">
      <alignment horizontal="center"/>
      <protection locked="0"/>
    </xf>
    <xf numFmtId="2" fontId="8" fillId="3" borderId="11" xfId="0" applyNumberFormat="1" applyFont="1" applyFill="1" applyBorder="1" applyAlignment="1" applyProtection="1">
      <alignment horizontal="center"/>
      <protection locked="0"/>
    </xf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6" fillId="2" borderId="6" xfId="0" applyNumberFormat="1" applyFont="1" applyFill="1" applyBorder="1" applyAlignment="1">
      <alignment vertic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6" fontId="6" fillId="3" borderId="0" xfId="0" applyNumberFormat="1" applyFont="1" applyFill="1" applyAlignment="1" applyProtection="1">
      <alignment horizontal="center" vertical="center"/>
      <protection locked="0"/>
    </xf>
    <xf numFmtId="0" fontId="1" fillId="2" borderId="0" xfId="1" applyFont="1" applyFill="1"/>
    <xf numFmtId="0" fontId="12" fillId="2" borderId="0" xfId="1" applyFill="1"/>
    <xf numFmtId="0" fontId="3" fillId="2" borderId="0" xfId="1" applyFont="1" applyFill="1" applyAlignment="1">
      <alignment horizontal="left"/>
    </xf>
    <xf numFmtId="0" fontId="6" fillId="2" borderId="0" xfId="1" applyFont="1" applyFill="1" applyAlignment="1">
      <alignment vertical="center"/>
    </xf>
    <xf numFmtId="0" fontId="6" fillId="3" borderId="0" xfId="1" applyFont="1" applyFill="1" applyAlignment="1" applyProtection="1">
      <alignment vertical="center"/>
      <protection locked="0"/>
    </xf>
    <xf numFmtId="0" fontId="5" fillId="3" borderId="0" xfId="1" applyFont="1" applyFill="1" applyAlignment="1" applyProtection="1">
      <alignment horizontal="left" vertical="center"/>
      <protection locked="0"/>
    </xf>
    <xf numFmtId="0" fontId="5" fillId="2" borderId="0" xfId="1" applyFont="1" applyFill="1" applyAlignment="1" applyProtection="1">
      <alignment vertical="center"/>
      <protection locked="0"/>
    </xf>
    <xf numFmtId="0" fontId="5" fillId="3" borderId="0" xfId="1" applyFont="1" applyFill="1" applyAlignment="1" applyProtection="1">
      <alignment vertical="center"/>
      <protection locked="0"/>
    </xf>
    <xf numFmtId="0" fontId="5" fillId="3" borderId="0" xfId="1" applyFont="1" applyFill="1" applyProtection="1">
      <protection locked="0"/>
    </xf>
    <xf numFmtId="165" fontId="5" fillId="3" borderId="0" xfId="1" applyNumberFormat="1" applyFont="1" applyFill="1" applyAlignment="1" applyProtection="1">
      <alignment horizontal="left" vertical="center"/>
      <protection locked="0"/>
    </xf>
    <xf numFmtId="165" fontId="5" fillId="2" borderId="0" xfId="1" applyNumberFormat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6" fillId="2" borderId="0" xfId="1" applyFont="1" applyFill="1" applyAlignment="1">
      <alignment vertical="center" wrapText="1"/>
    </xf>
    <xf numFmtId="0" fontId="5" fillId="2" borderId="0" xfId="1" applyFont="1" applyFill="1"/>
    <xf numFmtId="0" fontId="4" fillId="2" borderId="0" xfId="1" applyFont="1" applyFill="1" applyAlignment="1" applyProtection="1">
      <alignment horizontal="left"/>
      <protection locked="0"/>
    </xf>
    <xf numFmtId="0" fontId="6" fillId="2" borderId="0" xfId="1" applyFont="1" applyFill="1" applyAlignment="1">
      <alignment horizontal="right"/>
    </xf>
    <xf numFmtId="2" fontId="8" fillId="3" borderId="0" xfId="1" applyNumberFormat="1" applyFont="1" applyFill="1" applyAlignment="1" applyProtection="1">
      <alignment horizontal="left"/>
      <protection locked="0"/>
    </xf>
    <xf numFmtId="2" fontId="8" fillId="3" borderId="0" xfId="1" applyNumberFormat="1" applyFont="1" applyFill="1" applyAlignment="1" applyProtection="1">
      <alignment horizontal="center"/>
      <protection locked="0"/>
    </xf>
    <xf numFmtId="0" fontId="5" fillId="2" borderId="5" xfId="1" applyFont="1" applyFill="1" applyBorder="1" applyAlignment="1">
      <alignment horizontal="right" vertical="center"/>
    </xf>
    <xf numFmtId="2" fontId="8" fillId="2" borderId="0" xfId="1" applyNumberFormat="1" applyFont="1" applyFill="1" applyAlignment="1" applyProtection="1">
      <alignment horizontal="center"/>
      <protection locked="0"/>
    </xf>
    <xf numFmtId="0" fontId="7" fillId="2" borderId="0" xfId="1" applyFont="1" applyFill="1" applyAlignment="1">
      <alignment vertical="center" wrapText="1"/>
    </xf>
    <xf numFmtId="167" fontId="8" fillId="3" borderId="0" xfId="1" applyNumberFormat="1" applyFont="1" applyFill="1" applyAlignment="1" applyProtection="1">
      <alignment horizontal="center"/>
      <protection locked="0"/>
    </xf>
    <xf numFmtId="2" fontId="5" fillId="2" borderId="0" xfId="1" applyNumberFormat="1" applyFont="1" applyFill="1" applyAlignment="1">
      <alignment horizontal="right"/>
    </xf>
    <xf numFmtId="2" fontId="6" fillId="2" borderId="0" xfId="1" applyNumberFormat="1" applyFont="1" applyFill="1" applyAlignment="1" applyProtection="1">
      <alignment horizontal="center"/>
      <protection locked="0"/>
    </xf>
    <xf numFmtId="2" fontId="6" fillId="2" borderId="0" xfId="1" applyNumberFormat="1" applyFont="1" applyFill="1" applyAlignment="1">
      <alignment horizontal="centerContinuous"/>
    </xf>
    <xf numFmtId="2" fontId="6" fillId="2" borderId="6" xfId="1" applyNumberFormat="1" applyFont="1" applyFill="1" applyBorder="1" applyAlignment="1">
      <alignment horizontal="center" vertical="center"/>
    </xf>
    <xf numFmtId="2" fontId="6" fillId="2" borderId="3" xfId="1" applyNumberFormat="1" applyFont="1" applyFill="1" applyBorder="1" applyAlignment="1">
      <alignment horizontal="center" vertical="center"/>
    </xf>
    <xf numFmtId="2" fontId="6" fillId="2" borderId="20" xfId="1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/>
    </xf>
    <xf numFmtId="2" fontId="8" fillId="3" borderId="17" xfId="1" applyNumberFormat="1" applyFont="1" applyFill="1" applyBorder="1" applyAlignment="1" applyProtection="1">
      <alignment horizontal="center"/>
      <protection locked="0"/>
    </xf>
    <xf numFmtId="166" fontId="5" fillId="2" borderId="18" xfId="1" applyNumberFormat="1" applyFont="1" applyFill="1" applyBorder="1" applyAlignment="1">
      <alignment horizontal="center"/>
    </xf>
    <xf numFmtId="168" fontId="8" fillId="3" borderId="17" xfId="1" applyNumberFormat="1" applyFont="1" applyFill="1" applyBorder="1" applyAlignment="1" applyProtection="1">
      <alignment horizontal="center"/>
      <protection locked="0"/>
    </xf>
    <xf numFmtId="164" fontId="5" fillId="2" borderId="18" xfId="1" applyNumberFormat="1" applyFont="1" applyFill="1" applyBorder="1" applyAlignment="1">
      <alignment horizontal="center"/>
    </xf>
    <xf numFmtId="10" fontId="5" fillId="2" borderId="17" xfId="1" applyNumberFormat="1" applyFont="1" applyFill="1" applyBorder="1" applyAlignment="1">
      <alignment horizontal="center"/>
    </xf>
    <xf numFmtId="164" fontId="5" fillId="2" borderId="17" xfId="1" applyNumberFormat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2" fontId="8" fillId="3" borderId="14" xfId="1" applyNumberFormat="1" applyFont="1" applyFill="1" applyBorder="1" applyAlignment="1" applyProtection="1">
      <alignment horizontal="center"/>
      <protection locked="0"/>
    </xf>
    <xf numFmtId="166" fontId="5" fillId="2" borderId="4" xfId="1" applyNumberFormat="1" applyFont="1" applyFill="1" applyBorder="1" applyAlignment="1">
      <alignment horizontal="center"/>
    </xf>
    <xf numFmtId="168" fontId="8" fillId="3" borderId="14" xfId="1" applyNumberFormat="1" applyFont="1" applyFill="1" applyBorder="1" applyAlignment="1" applyProtection="1">
      <alignment horizontal="center"/>
      <protection locked="0"/>
    </xf>
    <xf numFmtId="164" fontId="5" fillId="2" borderId="4" xfId="1" applyNumberFormat="1" applyFont="1" applyFill="1" applyBorder="1" applyAlignment="1">
      <alignment horizontal="center"/>
    </xf>
    <xf numFmtId="10" fontId="5" fillId="2" borderId="14" xfId="1" applyNumberFormat="1" applyFont="1" applyFill="1" applyBorder="1" applyAlignment="1">
      <alignment horizontal="center"/>
    </xf>
    <xf numFmtId="164" fontId="5" fillId="2" borderId="14" xfId="1" applyNumberFormat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2" fontId="8" fillId="3" borderId="16" xfId="1" applyNumberFormat="1" applyFont="1" applyFill="1" applyBorder="1" applyAlignment="1" applyProtection="1">
      <alignment horizontal="center"/>
      <protection locked="0"/>
    </xf>
    <xf numFmtId="166" fontId="5" fillId="2" borderId="19" xfId="1" applyNumberFormat="1" applyFont="1" applyFill="1" applyBorder="1" applyAlignment="1">
      <alignment horizontal="center"/>
    </xf>
    <xf numFmtId="168" fontId="8" fillId="3" borderId="16" xfId="1" applyNumberFormat="1" applyFont="1" applyFill="1" applyBorder="1" applyAlignment="1" applyProtection="1">
      <alignment horizontal="center"/>
      <protection locked="0"/>
    </xf>
    <xf numFmtId="164" fontId="5" fillId="2" borderId="19" xfId="1" applyNumberFormat="1" applyFont="1" applyFill="1" applyBorder="1" applyAlignment="1">
      <alignment horizontal="center"/>
    </xf>
    <xf numFmtId="10" fontId="5" fillId="2" borderId="16" xfId="1" applyNumberFormat="1" applyFont="1" applyFill="1" applyBorder="1" applyAlignment="1">
      <alignment horizontal="center"/>
    </xf>
    <xf numFmtId="164" fontId="5" fillId="2" borderId="16" xfId="1" applyNumberFormat="1" applyFont="1" applyFill="1" applyBorder="1" applyAlignment="1">
      <alignment horizontal="center"/>
    </xf>
    <xf numFmtId="0" fontId="5" fillId="2" borderId="22" xfId="1" applyFont="1" applyFill="1" applyBorder="1" applyAlignment="1">
      <alignment horizontal="right"/>
    </xf>
    <xf numFmtId="164" fontId="6" fillId="6" borderId="17" xfId="1" applyNumberFormat="1" applyFont="1" applyFill="1" applyBorder="1" applyAlignment="1">
      <alignment horizontal="center"/>
    </xf>
    <xf numFmtId="10" fontId="6" fillId="6" borderId="32" xfId="1" applyNumberFormat="1" applyFont="1" applyFill="1" applyBorder="1" applyAlignment="1">
      <alignment horizontal="center"/>
    </xf>
    <xf numFmtId="166" fontId="6" fillId="6" borderId="21" xfId="1" applyNumberFormat="1" applyFont="1" applyFill="1" applyBorder="1" applyAlignment="1">
      <alignment horizontal="center"/>
    </xf>
    <xf numFmtId="2" fontId="5" fillId="2" borderId="7" xfId="1" applyNumberFormat="1" applyFont="1" applyFill="1" applyBorder="1"/>
    <xf numFmtId="164" fontId="5" fillId="4" borderId="7" xfId="1" applyNumberFormat="1" applyFont="1" applyFill="1" applyBorder="1"/>
    <xf numFmtId="0" fontId="5" fillId="2" borderId="13" xfId="1" applyFont="1" applyFill="1" applyBorder="1" applyAlignment="1">
      <alignment horizontal="right"/>
    </xf>
    <xf numFmtId="10" fontId="5" fillId="5" borderId="14" xfId="1" applyNumberFormat="1" applyFont="1" applyFill="1" applyBorder="1" applyAlignment="1">
      <alignment horizontal="center"/>
    </xf>
    <xf numFmtId="10" fontId="5" fillId="2" borderId="0" xfId="1" applyNumberFormat="1" applyFont="1" applyFill="1" applyAlignment="1">
      <alignment horizontal="center"/>
    </xf>
    <xf numFmtId="0" fontId="5" fillId="2" borderId="15" xfId="1" applyFont="1" applyFill="1" applyBorder="1" applyAlignment="1">
      <alignment horizontal="right"/>
    </xf>
    <xf numFmtId="0" fontId="5" fillId="6" borderId="16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2" fontId="5" fillId="2" borderId="8" xfId="1" applyNumberFormat="1" applyFont="1" applyFill="1" applyBorder="1"/>
    <xf numFmtId="2" fontId="5" fillId="4" borderId="7" xfId="1" applyNumberFormat="1" applyFont="1" applyFill="1" applyBorder="1"/>
    <xf numFmtId="2" fontId="5" fillId="2" borderId="28" xfId="1" applyNumberFormat="1" applyFont="1" applyFill="1" applyBorder="1"/>
    <xf numFmtId="0" fontId="2" fillId="2" borderId="0" xfId="1" applyFont="1" applyFill="1" applyAlignment="1">
      <alignment vertical="center"/>
    </xf>
    <xf numFmtId="0" fontId="5" fillId="2" borderId="0" xfId="1" applyFont="1" applyFill="1" applyAlignment="1">
      <alignment horizontal="left" vertical="center"/>
    </xf>
    <xf numFmtId="0" fontId="6" fillId="2" borderId="0" xfId="1" applyFont="1" applyFill="1" applyAlignment="1" applyProtection="1">
      <alignment horizontal="center" vertical="center"/>
      <protection locked="0"/>
    </xf>
    <xf numFmtId="0" fontId="5" fillId="2" borderId="0" xfId="1" applyFont="1" applyFill="1" applyAlignment="1">
      <alignment horizontal="center" vertical="center"/>
    </xf>
    <xf numFmtId="169" fontId="8" fillId="3" borderId="0" xfId="1" applyNumberFormat="1" applyFont="1" applyFill="1" applyAlignment="1" applyProtection="1">
      <alignment horizontal="center"/>
      <protection locked="0"/>
    </xf>
    <xf numFmtId="170" fontId="8" fillId="3" borderId="0" xfId="1" applyNumberFormat="1" applyFont="1" applyFill="1" applyAlignment="1" applyProtection="1">
      <alignment horizontal="center"/>
      <protection locked="0"/>
    </xf>
    <xf numFmtId="166" fontId="6" fillId="2" borderId="0" xfId="1" applyNumberFormat="1" applyFont="1" applyFill="1" applyAlignment="1" applyProtection="1">
      <alignment horizontal="center" vertical="center"/>
      <protection locked="0"/>
    </xf>
    <xf numFmtId="171" fontId="8" fillId="3" borderId="0" xfId="1" applyNumberFormat="1" applyFont="1" applyFill="1" applyAlignment="1" applyProtection="1">
      <alignment horizontal="center"/>
      <protection locked="0"/>
    </xf>
    <xf numFmtId="2" fontId="6" fillId="2" borderId="0" xfId="1" applyNumberFormat="1" applyFont="1" applyFill="1" applyAlignment="1">
      <alignment vertical="center"/>
    </xf>
    <xf numFmtId="2" fontId="6" fillId="2" borderId="21" xfId="1" applyNumberFormat="1" applyFont="1" applyFill="1" applyBorder="1" applyAlignment="1">
      <alignment horizontal="center" vertical="center"/>
    </xf>
    <xf numFmtId="2" fontId="6" fillId="2" borderId="27" xfId="1" applyNumberFormat="1" applyFont="1" applyFill="1" applyBorder="1" applyAlignment="1">
      <alignment horizontal="center" vertical="center"/>
    </xf>
    <xf numFmtId="2" fontId="6" fillId="2" borderId="21" xfId="1" applyNumberFormat="1" applyFont="1" applyFill="1" applyBorder="1" applyAlignment="1">
      <alignment vertical="center"/>
    </xf>
    <xf numFmtId="2" fontId="6" fillId="2" borderId="0" xfId="1" applyNumberFormat="1" applyFont="1" applyFill="1" applyAlignment="1">
      <alignment horizontal="center" vertical="center"/>
    </xf>
    <xf numFmtId="0" fontId="5" fillId="2" borderId="22" xfId="1" applyFont="1" applyFill="1" applyBorder="1" applyAlignment="1">
      <alignment horizontal="center"/>
    </xf>
    <xf numFmtId="2" fontId="8" fillId="3" borderId="22" xfId="1" applyNumberFormat="1" applyFont="1" applyFill="1" applyBorder="1" applyAlignment="1" applyProtection="1">
      <alignment horizontal="center"/>
      <protection locked="0"/>
    </xf>
    <xf numFmtId="168" fontId="8" fillId="3" borderId="11" xfId="1" applyNumberFormat="1" applyFont="1" applyFill="1" applyBorder="1" applyAlignment="1" applyProtection="1">
      <alignment horizontal="center"/>
      <protection locked="0"/>
    </xf>
    <xf numFmtId="2" fontId="8" fillId="3" borderId="24" xfId="1" applyNumberFormat="1" applyFont="1" applyFill="1" applyBorder="1" applyAlignment="1" applyProtection="1">
      <alignment horizontal="center"/>
      <protection locked="0"/>
    </xf>
    <xf numFmtId="168" fontId="5" fillId="2" borderId="18" xfId="1" applyNumberFormat="1" applyFont="1" applyFill="1" applyBorder="1" applyAlignment="1">
      <alignment horizontal="center" vertical="center"/>
    </xf>
    <xf numFmtId="166" fontId="5" fillId="2" borderId="17" xfId="1" applyNumberFormat="1" applyFont="1" applyFill="1" applyBorder="1" applyAlignment="1">
      <alignment horizontal="center" vertical="center"/>
    </xf>
    <xf numFmtId="2" fontId="5" fillId="2" borderId="29" xfId="1" applyNumberFormat="1" applyFont="1" applyFill="1" applyBorder="1" applyAlignment="1">
      <alignment horizontal="center"/>
    </xf>
    <xf numFmtId="2" fontId="5" fillId="2" borderId="18" xfId="1" applyNumberFormat="1" applyFont="1" applyFill="1" applyBorder="1" applyAlignment="1">
      <alignment horizontal="center"/>
    </xf>
    <xf numFmtId="2" fontId="5" fillId="2" borderId="0" xfId="1" applyNumberFormat="1" applyFont="1" applyFill="1" applyAlignment="1">
      <alignment horizontal="center"/>
    </xf>
    <xf numFmtId="0" fontId="5" fillId="2" borderId="13" xfId="1" applyFont="1" applyFill="1" applyBorder="1" applyAlignment="1">
      <alignment horizontal="center"/>
    </xf>
    <xf numFmtId="2" fontId="8" fillId="3" borderId="13" xfId="1" applyNumberFormat="1" applyFont="1" applyFill="1" applyBorder="1" applyAlignment="1" applyProtection="1">
      <alignment horizontal="center"/>
      <protection locked="0"/>
    </xf>
    <xf numFmtId="168" fontId="8" fillId="3" borderId="9" xfId="1" applyNumberFormat="1" applyFont="1" applyFill="1" applyBorder="1" applyAlignment="1" applyProtection="1">
      <alignment horizontal="center"/>
      <protection locked="0"/>
    </xf>
    <xf numFmtId="2" fontId="8" fillId="3" borderId="25" xfId="1" applyNumberFormat="1" applyFont="1" applyFill="1" applyBorder="1" applyAlignment="1" applyProtection="1">
      <alignment horizontal="center"/>
      <protection locked="0"/>
    </xf>
    <xf numFmtId="168" fontId="5" fillId="2" borderId="4" xfId="1" applyNumberFormat="1" applyFont="1" applyFill="1" applyBorder="1" applyAlignment="1">
      <alignment horizontal="center" vertical="center"/>
    </xf>
    <xf numFmtId="166" fontId="5" fillId="2" borderId="14" xfId="1" applyNumberFormat="1" applyFont="1" applyFill="1" applyBorder="1" applyAlignment="1">
      <alignment horizontal="center" vertical="center"/>
    </xf>
    <xf numFmtId="2" fontId="5" fillId="2" borderId="30" xfId="1" applyNumberFormat="1" applyFont="1" applyFill="1" applyBorder="1" applyAlignment="1">
      <alignment horizontal="center"/>
    </xf>
    <xf numFmtId="2" fontId="5" fillId="2" borderId="4" xfId="1" applyNumberFormat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2" fontId="8" fillId="3" borderId="15" xfId="1" applyNumberFormat="1" applyFont="1" applyFill="1" applyBorder="1" applyAlignment="1" applyProtection="1">
      <alignment horizontal="center"/>
      <protection locked="0"/>
    </xf>
    <xf numFmtId="168" fontId="8" fillId="3" borderId="10" xfId="1" applyNumberFormat="1" applyFont="1" applyFill="1" applyBorder="1" applyAlignment="1" applyProtection="1">
      <alignment horizontal="center"/>
      <protection locked="0"/>
    </xf>
    <xf numFmtId="2" fontId="8" fillId="3" borderId="26" xfId="1" applyNumberFormat="1" applyFont="1" applyFill="1" applyBorder="1" applyAlignment="1" applyProtection="1">
      <alignment horizontal="center"/>
      <protection locked="0"/>
    </xf>
    <xf numFmtId="0" fontId="5" fillId="2" borderId="19" xfId="1" applyFont="1" applyFill="1" applyBorder="1" applyAlignment="1">
      <alignment horizontal="center" vertical="center"/>
    </xf>
    <xf numFmtId="166" fontId="5" fillId="2" borderId="16" xfId="1" applyNumberFormat="1" applyFont="1" applyFill="1" applyBorder="1" applyAlignment="1">
      <alignment horizontal="center" vertical="center"/>
    </xf>
    <xf numFmtId="2" fontId="5" fillId="2" borderId="31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/>
    </xf>
    <xf numFmtId="0" fontId="5" fillId="2" borderId="12" xfId="1" applyFont="1" applyFill="1" applyBorder="1" applyAlignment="1">
      <alignment horizontal="right"/>
    </xf>
    <xf numFmtId="166" fontId="6" fillId="6" borderId="23" xfId="1" applyNumberFormat="1" applyFont="1" applyFill="1" applyBorder="1" applyAlignment="1">
      <alignment horizontal="center"/>
    </xf>
    <xf numFmtId="2" fontId="8" fillId="6" borderId="23" xfId="1" applyNumberFormat="1" applyFont="1" applyFill="1" applyBorder="1" applyAlignment="1">
      <alignment horizontal="center"/>
    </xf>
    <xf numFmtId="2" fontId="8" fillId="6" borderId="12" xfId="1" applyNumberFormat="1" applyFont="1" applyFill="1" applyBorder="1" applyAlignment="1">
      <alignment horizontal="center"/>
    </xf>
    <xf numFmtId="10" fontId="8" fillId="6" borderId="23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0" fontId="9" fillId="2" borderId="14" xfId="1" applyNumberFormat="1" applyFont="1" applyFill="1" applyBorder="1" applyAlignment="1">
      <alignment horizontal="center"/>
    </xf>
    <xf numFmtId="10" fontId="9" fillId="5" borderId="13" xfId="1" applyNumberFormat="1" applyFont="1" applyFill="1" applyBorder="1" applyAlignment="1">
      <alignment horizontal="center"/>
    </xf>
    <xf numFmtId="10" fontId="9" fillId="5" borderId="14" xfId="1" applyNumberFormat="1" applyFont="1" applyFill="1" applyBorder="1" applyAlignment="1">
      <alignment horizontal="center"/>
    </xf>
    <xf numFmtId="10" fontId="9" fillId="2" borderId="0" xfId="1" applyNumberFormat="1" applyFont="1" applyFill="1" applyAlignment="1">
      <alignment horizontal="center"/>
    </xf>
    <xf numFmtId="0" fontId="9" fillId="6" borderId="16" xfId="1" applyFont="1" applyFill="1" applyBorder="1" applyAlignment="1">
      <alignment horizontal="center"/>
    </xf>
    <xf numFmtId="0" fontId="9" fillId="6" borderId="15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7" fillId="2" borderId="2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right" vertical="center"/>
    </xf>
    <xf numFmtId="0" fontId="5" fillId="2" borderId="1" xfId="1" applyFont="1" applyFill="1" applyBorder="1" applyAlignment="1">
      <alignment vertical="center"/>
    </xf>
    <xf numFmtId="0" fontId="6" fillId="2" borderId="4" xfId="1" applyFont="1" applyFill="1" applyBorder="1" applyAlignment="1" applyProtection="1">
      <alignment vertical="center"/>
      <protection locked="0"/>
    </xf>
    <xf numFmtId="0" fontId="6" fillId="2" borderId="4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2" fontId="5" fillId="2" borderId="0" xfId="1" applyNumberFormat="1" applyFont="1" applyFill="1" applyAlignment="1">
      <alignment horizontal="center" vertical="center"/>
    </xf>
    <xf numFmtId="0" fontId="5" fillId="3" borderId="0" xfId="0" applyFont="1" applyFill="1" applyAlignment="1" applyProtection="1">
      <alignment horizontal="left" vertical="center" wrapText="1"/>
      <protection locked="0"/>
    </xf>
    <xf numFmtId="0" fontId="13" fillId="2" borderId="1" xfId="1" applyFont="1" applyFill="1" applyBorder="1" applyAlignment="1" applyProtection="1">
      <alignment horizontal="center" vertical="center"/>
      <protection locked="0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6" fillId="2" borderId="3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7" fillId="2" borderId="33" xfId="1" applyFont="1" applyFill="1" applyBorder="1" applyAlignment="1">
      <alignment horizontal="center" vertical="center"/>
    </xf>
    <xf numFmtId="0" fontId="7" fillId="2" borderId="35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2" fontId="6" fillId="2" borderId="33" xfId="1" applyNumberFormat="1" applyFont="1" applyFill="1" applyBorder="1" applyAlignment="1">
      <alignment horizontal="center" vertical="center"/>
    </xf>
    <xf numFmtId="2" fontId="6" fillId="2" borderId="34" xfId="1" applyNumberFormat="1" applyFont="1" applyFill="1" applyBorder="1" applyAlignment="1">
      <alignment horizontal="center" vertical="center"/>
    </xf>
    <xf numFmtId="0" fontId="12" fillId="2" borderId="0" xfId="0" applyFont="1" applyFill="1"/>
    <xf numFmtId="175" fontId="0" fillId="2" borderId="0" xfId="0" applyNumberFormat="1" applyFill="1"/>
    <xf numFmtId="2" fontId="6" fillId="2" borderId="6" xfId="1" applyNumberFormat="1" applyFont="1" applyFill="1" applyBorder="1" applyAlignment="1">
      <alignment vertical="center"/>
    </xf>
    <xf numFmtId="2" fontId="5" fillId="2" borderId="36" xfId="1" applyNumberFormat="1" applyFont="1" applyFill="1" applyBorder="1" applyAlignment="1">
      <alignment horizontal="center"/>
    </xf>
    <xf numFmtId="2" fontId="5" fillId="2" borderId="37" xfId="1" applyNumberFormat="1" applyFont="1" applyFill="1" applyBorder="1" applyAlignment="1">
      <alignment horizontal="center"/>
    </xf>
    <xf numFmtId="2" fontId="5" fillId="2" borderId="38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5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0" zoomScale="70" zoomScaleNormal="75" workbookViewId="0">
      <selection activeCell="D55" sqref="D55"/>
    </sheetView>
  </sheetViews>
  <sheetFormatPr defaultRowHeight="16.5" x14ac:dyDescent="0.3"/>
  <cols>
    <col min="1" max="1" width="100.42578125" style="2" customWidth="1"/>
    <col min="2" max="2" width="32.2851562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277" t="s">
        <v>10</v>
      </c>
      <c r="B1" s="277"/>
      <c r="C1" s="277"/>
      <c r="D1" s="277"/>
      <c r="E1" s="277"/>
      <c r="F1" s="277"/>
      <c r="G1" s="277"/>
      <c r="H1" s="277"/>
      <c r="I1" s="277"/>
    </row>
    <row r="2" spans="1:9" ht="15" x14ac:dyDescent="0.3">
      <c r="A2" s="277"/>
      <c r="B2" s="277"/>
      <c r="C2" s="277"/>
      <c r="D2" s="277"/>
      <c r="E2" s="277"/>
      <c r="F2" s="277"/>
      <c r="G2" s="277"/>
      <c r="H2" s="277"/>
      <c r="I2" s="277"/>
    </row>
    <row r="3" spans="1:9" ht="15" x14ac:dyDescent="0.3">
      <c r="A3" s="277"/>
      <c r="B3" s="277"/>
      <c r="C3" s="277"/>
      <c r="D3" s="277"/>
      <c r="E3" s="277"/>
      <c r="F3" s="277"/>
      <c r="G3" s="277"/>
      <c r="H3" s="277"/>
      <c r="I3" s="277"/>
    </row>
    <row r="4" spans="1:9" ht="15" x14ac:dyDescent="0.3">
      <c r="A4" s="277"/>
      <c r="B4" s="277"/>
      <c r="C4" s="277"/>
      <c r="D4" s="277"/>
      <c r="E4" s="277"/>
      <c r="F4" s="277"/>
      <c r="G4" s="277"/>
      <c r="H4" s="277"/>
      <c r="I4" s="277"/>
    </row>
    <row r="5" spans="1:9" ht="15" x14ac:dyDescent="0.3">
      <c r="A5" s="277"/>
      <c r="B5" s="277"/>
      <c r="C5" s="277"/>
      <c r="D5" s="277"/>
      <c r="E5" s="277"/>
      <c r="F5" s="277"/>
      <c r="G5" s="277"/>
      <c r="H5" s="277"/>
      <c r="I5" s="277"/>
    </row>
    <row r="6" spans="1:9" ht="15" x14ac:dyDescent="0.3">
      <c r="A6" s="277"/>
      <c r="B6" s="277"/>
      <c r="C6" s="277"/>
      <c r="D6" s="277"/>
      <c r="E6" s="277"/>
      <c r="F6" s="277"/>
      <c r="G6" s="277"/>
      <c r="H6" s="277"/>
      <c r="I6" s="277"/>
    </row>
    <row r="7" spans="1:9" ht="15" x14ac:dyDescent="0.3">
      <c r="A7" s="277"/>
      <c r="B7" s="277"/>
      <c r="C7" s="277"/>
      <c r="D7" s="277"/>
      <c r="E7" s="277"/>
      <c r="F7" s="277"/>
      <c r="G7" s="277"/>
      <c r="H7" s="277"/>
      <c r="I7" s="277"/>
    </row>
    <row r="8" spans="1:9" ht="15" x14ac:dyDescent="0.3">
      <c r="A8" s="276" t="s">
        <v>11</v>
      </c>
      <c r="B8" s="276"/>
      <c r="C8" s="276"/>
      <c r="D8" s="276"/>
      <c r="E8" s="276"/>
      <c r="F8" s="276"/>
      <c r="G8" s="276"/>
      <c r="H8" s="276"/>
      <c r="I8" s="276"/>
    </row>
    <row r="9" spans="1:9" ht="15" x14ac:dyDescent="0.3">
      <c r="A9" s="276"/>
      <c r="B9" s="276"/>
      <c r="C9" s="276"/>
      <c r="D9" s="276"/>
      <c r="E9" s="276"/>
      <c r="F9" s="276"/>
      <c r="G9" s="276"/>
      <c r="H9" s="276"/>
      <c r="I9" s="276"/>
    </row>
    <row r="10" spans="1:9" ht="15" x14ac:dyDescent="0.3">
      <c r="A10" s="276"/>
      <c r="B10" s="276"/>
      <c r="C10" s="276"/>
      <c r="D10" s="276"/>
      <c r="E10" s="276"/>
      <c r="F10" s="276"/>
      <c r="G10" s="276"/>
      <c r="H10" s="276"/>
      <c r="I10" s="276"/>
    </row>
    <row r="11" spans="1:9" ht="15" x14ac:dyDescent="0.3">
      <c r="A11" s="276"/>
      <c r="B11" s="276"/>
      <c r="C11" s="276"/>
      <c r="D11" s="276"/>
      <c r="E11" s="276"/>
      <c r="F11" s="276"/>
      <c r="G11" s="276"/>
      <c r="H11" s="276"/>
      <c r="I11" s="276"/>
    </row>
    <row r="12" spans="1:9" ht="15" x14ac:dyDescent="0.3">
      <c r="A12" s="276"/>
      <c r="B12" s="276"/>
      <c r="C12" s="276"/>
      <c r="D12" s="276"/>
      <c r="E12" s="276"/>
      <c r="F12" s="276"/>
      <c r="G12" s="276"/>
      <c r="H12" s="276"/>
      <c r="I12" s="276"/>
    </row>
    <row r="13" spans="1:9" ht="15" x14ac:dyDescent="0.3">
      <c r="A13" s="276"/>
      <c r="B13" s="276"/>
      <c r="C13" s="276"/>
      <c r="D13" s="276"/>
      <c r="E13" s="276"/>
      <c r="F13" s="276"/>
      <c r="G13" s="276"/>
      <c r="H13" s="276"/>
      <c r="I13" s="276"/>
    </row>
    <row r="14" spans="1:9" ht="15" x14ac:dyDescent="0.3">
      <c r="A14" s="276"/>
      <c r="B14" s="276"/>
      <c r="C14" s="276"/>
      <c r="D14" s="276"/>
      <c r="E14" s="276"/>
      <c r="F14" s="276"/>
      <c r="G14" s="276"/>
      <c r="H14" s="276"/>
      <c r="I14" s="276"/>
    </row>
    <row r="15" spans="1:9" ht="19.5" customHeight="1" x14ac:dyDescent="0.3"/>
    <row r="16" spans="1:9" ht="19.5" customHeight="1" x14ac:dyDescent="0.3">
      <c r="A16" s="281" t="s">
        <v>12</v>
      </c>
      <c r="B16" s="282"/>
      <c r="C16" s="282"/>
      <c r="D16" s="282"/>
      <c r="E16" s="282"/>
      <c r="F16" s="282"/>
      <c r="G16" s="282"/>
      <c r="H16" s="283"/>
    </row>
    <row r="17" spans="1:14" ht="18.75" x14ac:dyDescent="0.3">
      <c r="A17" s="284" t="s">
        <v>13</v>
      </c>
      <c r="B17" s="284"/>
      <c r="C17" s="284"/>
      <c r="D17" s="284"/>
      <c r="E17" s="284"/>
      <c r="F17" s="284"/>
      <c r="G17" s="284"/>
      <c r="H17" s="284"/>
    </row>
    <row r="18" spans="1:14" ht="18.75" x14ac:dyDescent="0.3">
      <c r="A18" s="11" t="s">
        <v>14</v>
      </c>
      <c r="B18" s="41" t="s">
        <v>2</v>
      </c>
      <c r="C18" s="41"/>
      <c r="D18" s="41"/>
      <c r="E18" s="41"/>
    </row>
    <row r="19" spans="1:14" ht="18.75" x14ac:dyDescent="0.3">
      <c r="A19" s="11" t="s">
        <v>15</v>
      </c>
      <c r="B19" s="42" t="s">
        <v>3</v>
      </c>
      <c r="C19" s="139">
        <v>16</v>
      </c>
    </row>
    <row r="20" spans="1:14" ht="112.5" x14ac:dyDescent="0.3">
      <c r="A20" s="11" t="s">
        <v>16</v>
      </c>
      <c r="B20" s="271" t="s">
        <v>60</v>
      </c>
    </row>
    <row r="21" spans="1:14" ht="18.75" x14ac:dyDescent="0.3">
      <c r="A21" s="11" t="s">
        <v>17</v>
      </c>
      <c r="B21" s="12" t="s">
        <v>61</v>
      </c>
      <c r="C21" s="12"/>
      <c r="D21" s="12"/>
      <c r="E21" s="12"/>
      <c r="F21" s="12"/>
      <c r="G21" s="12"/>
      <c r="H21" s="12"/>
      <c r="I21" s="8"/>
    </row>
    <row r="22" spans="1:14" ht="18.75" x14ac:dyDescent="0.3">
      <c r="A22" s="11" t="s">
        <v>18</v>
      </c>
      <c r="B22" s="43"/>
    </row>
    <row r="23" spans="1:14" ht="18.75" x14ac:dyDescent="0.3">
      <c r="A23" s="11" t="s">
        <v>19</v>
      </c>
      <c r="B23" s="43"/>
    </row>
    <row r="24" spans="1:14" ht="18.75" x14ac:dyDescent="0.3">
      <c r="A24" s="11"/>
      <c r="B24" s="13"/>
    </row>
    <row r="25" spans="1:14" ht="18.75" x14ac:dyDescent="0.3">
      <c r="A25" s="14" t="s">
        <v>0</v>
      </c>
      <c r="B25" s="20" t="s">
        <v>20</v>
      </c>
    </row>
    <row r="26" spans="1:14" s="3" customFormat="1" ht="18.75" x14ac:dyDescent="0.3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">
      <c r="A27" s="51" t="s">
        <v>1</v>
      </c>
      <c r="B27" s="79"/>
      <c r="C27" s="77"/>
      <c r="D27" s="62"/>
      <c r="E27" s="52"/>
      <c r="F27" s="52"/>
      <c r="G27" s="52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">
      <c r="A28" s="17" t="s">
        <v>21</v>
      </c>
      <c r="B28" s="77"/>
      <c r="C28" s="78"/>
      <c r="D28" s="50"/>
      <c r="E28" s="50"/>
      <c r="F28" s="50"/>
      <c r="G28" s="50"/>
      <c r="H28" s="48"/>
      <c r="I28" s="39"/>
      <c r="J28" s="39"/>
      <c r="K28" s="39"/>
      <c r="L28" s="5"/>
      <c r="M28" s="5"/>
      <c r="N28" s="40"/>
    </row>
    <row r="29" spans="1:14" s="3" customFormat="1" ht="26.25" customHeight="1" x14ac:dyDescent="0.4">
      <c r="A29" s="105" t="s">
        <v>22</v>
      </c>
      <c r="B29" s="106"/>
      <c r="C29" s="78"/>
      <c r="D29" s="50"/>
      <c r="E29" s="50"/>
      <c r="F29" s="50"/>
      <c r="G29" s="50"/>
      <c r="H29" s="48"/>
      <c r="I29" s="39"/>
      <c r="J29" s="39"/>
      <c r="K29" s="39"/>
      <c r="L29" s="5"/>
      <c r="M29" s="5"/>
      <c r="N29" s="40"/>
    </row>
    <row r="30" spans="1:14" s="3" customFormat="1" ht="18.75" x14ac:dyDescent="0.3">
      <c r="A30" s="68" t="s">
        <v>23</v>
      </c>
      <c r="B30" s="63">
        <v>1</v>
      </c>
      <c r="C30" s="64" t="s">
        <v>24</v>
      </c>
      <c r="D30" s="63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.75" x14ac:dyDescent="0.3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">
      <c r="A33" s="24" t="s">
        <v>25</v>
      </c>
      <c r="B33" s="24" t="s">
        <v>26</v>
      </c>
      <c r="C33" s="72" t="s">
        <v>27</v>
      </c>
      <c r="D33" s="24" t="s">
        <v>28</v>
      </c>
      <c r="E33" s="76" t="s">
        <v>29</v>
      </c>
      <c r="F33" s="80" t="s">
        <v>30</v>
      </c>
      <c r="G33" s="24" t="s">
        <v>31</v>
      </c>
      <c r="J33" s="39"/>
      <c r="K33" s="39"/>
      <c r="L33" s="5"/>
      <c r="M33" s="5"/>
      <c r="N33" s="40"/>
    </row>
    <row r="34" spans="1:14" s="3" customFormat="1" ht="26.25" customHeight="1" x14ac:dyDescent="0.4">
      <c r="A34" s="65" t="s">
        <v>32</v>
      </c>
      <c r="B34" s="69"/>
      <c r="C34" s="73" t="str">
        <f>IF(ISBLANK(B34), "-",B34/$B$28*($B$30/$D$30))</f>
        <v>-</v>
      </c>
      <c r="D34" s="69"/>
      <c r="E34" s="107" t="str">
        <f>IF(ISBLANK(B34), "-",C34/D34)</f>
        <v>-</v>
      </c>
      <c r="F34" s="116" t="str">
        <f>IF(ISBLANK(B34), "-",(E34-$B$29)/$B$29)</f>
        <v>-</v>
      </c>
      <c r="G34" s="110" t="str">
        <f>IF(ISBLANK(B34),"-",E34/$B$29)</f>
        <v>-</v>
      </c>
      <c r="J34" s="39"/>
      <c r="K34" s="39"/>
      <c r="L34" s="5"/>
      <c r="M34" s="5"/>
      <c r="N34" s="40"/>
    </row>
    <row r="35" spans="1:14" s="3" customFormat="1" ht="26.25" customHeight="1" x14ac:dyDescent="0.4">
      <c r="A35" s="66" t="s">
        <v>33</v>
      </c>
      <c r="B35" s="70"/>
      <c r="C35" s="74" t="str">
        <f>IF(ISBLANK(B35), "-",B35/$B$28*($B$30/$D$30))</f>
        <v>-</v>
      </c>
      <c r="D35" s="70"/>
      <c r="E35" s="108" t="str">
        <f>IF(ISBLANK(B35), "-",C35/D35)</f>
        <v>-</v>
      </c>
      <c r="F35" s="117" t="str">
        <f>IF(ISBLANK(B35), "-",(E35-$B$29)/$B$29)</f>
        <v>-</v>
      </c>
      <c r="G35" s="111" t="str">
        <f>IF(ISBLANK(B35),"-",E35/$B$29)</f>
        <v>-</v>
      </c>
      <c r="J35" s="39"/>
      <c r="K35" s="39"/>
      <c r="L35" s="5"/>
      <c r="M35" s="5"/>
      <c r="N35" s="40"/>
    </row>
    <row r="36" spans="1:14" s="3" customFormat="1" ht="26.25" customHeight="1" x14ac:dyDescent="0.4">
      <c r="A36" s="66" t="s">
        <v>34</v>
      </c>
      <c r="B36" s="70"/>
      <c r="C36" s="74" t="str">
        <f>IF(ISBLANK(B36), "-",B36/$B$28*($B$30/$D$30))</f>
        <v>-</v>
      </c>
      <c r="D36" s="70"/>
      <c r="E36" s="108" t="str">
        <f>IF(ISBLANK(B36), "-",C36/D36)</f>
        <v>-</v>
      </c>
      <c r="F36" s="117" t="str">
        <f>IF(ISBLANK(B36), "-",(E36-$B$29)/$B$29)</f>
        <v>-</v>
      </c>
      <c r="G36" s="111" t="str">
        <f>IF(ISBLANK(B36),"-",E36/$B$29)</f>
        <v>-</v>
      </c>
      <c r="J36" s="39"/>
      <c r="K36" s="39"/>
      <c r="L36" s="5"/>
      <c r="M36" s="5"/>
      <c r="N36" s="40"/>
    </row>
    <row r="37" spans="1:14" s="3" customFormat="1" ht="27" customHeight="1" x14ac:dyDescent="0.4">
      <c r="A37" s="67" t="s">
        <v>35</v>
      </c>
      <c r="B37" s="71"/>
      <c r="C37" s="75" t="str">
        <f>IF(ISBLANK(B37), "-",B37/$B$28*($B$30/$D$30))</f>
        <v>-</v>
      </c>
      <c r="D37" s="71"/>
      <c r="E37" s="109" t="str">
        <f>IF(ISBLANK(B37), "-",C37/D37)</f>
        <v>-</v>
      </c>
      <c r="F37" s="118" t="str">
        <f>IF(ISBLANK(B37), "-",(E37-$B$29)/$B$29)</f>
        <v>-</v>
      </c>
      <c r="G37" s="112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">
      <c r="A38" s="4"/>
      <c r="B38" s="4"/>
      <c r="C38" s="4"/>
      <c r="D38" s="93" t="s">
        <v>36</v>
      </c>
      <c r="E38" s="61" t="e">
        <f>AVERAGE(E34:E37)</f>
        <v>#DIV/0!</v>
      </c>
      <c r="F38" s="137" t="e">
        <f>AVERAGE(F34:F37)</f>
        <v>#DIV/0!</v>
      </c>
      <c r="G38" s="136" t="e">
        <f>AVERAGE(G34:G37)</f>
        <v>#DIV/0!</v>
      </c>
      <c r="H38" s="4"/>
      <c r="L38" s="5"/>
      <c r="M38" s="5"/>
      <c r="N38" s="6"/>
    </row>
    <row r="39" spans="1:14" ht="18.75" x14ac:dyDescent="0.3">
      <c r="A39" s="4"/>
      <c r="B39" s="44"/>
      <c r="C39" s="46"/>
      <c r="D39" s="57" t="s">
        <v>37</v>
      </c>
      <c r="E39" s="58" t="e">
        <f>STDEV(E34:E37)/E38</f>
        <v>#DIV/0!</v>
      </c>
      <c r="F39" s="114"/>
      <c r="G39" s="4"/>
      <c r="H39" s="4"/>
    </row>
    <row r="40" spans="1:14" ht="19.5" customHeight="1" x14ac:dyDescent="0.3">
      <c r="A40" s="4"/>
      <c r="B40" s="44"/>
      <c r="C40" s="46"/>
      <c r="D40" s="59" t="s">
        <v>4</v>
      </c>
      <c r="E40" s="60">
        <f>COUNT(E34:E37)</f>
        <v>0</v>
      </c>
      <c r="F40" s="115"/>
      <c r="G40" s="4"/>
      <c r="H40" s="4"/>
    </row>
    <row r="41" spans="1:14" ht="18.75" x14ac:dyDescent="0.3">
      <c r="A41" s="49"/>
      <c r="B41" s="45"/>
      <c r="C41" s="44"/>
      <c r="D41" s="44"/>
      <c r="E41" s="44"/>
      <c r="F41" s="113"/>
      <c r="G41" s="4"/>
      <c r="H41" s="4"/>
    </row>
    <row r="43" spans="1:14" ht="18.75" x14ac:dyDescent="0.3">
      <c r="A43" s="19" t="s">
        <v>0</v>
      </c>
      <c r="B43" s="20" t="s">
        <v>38</v>
      </c>
    </row>
    <row r="44" spans="1:14" ht="18.75" x14ac:dyDescent="0.3">
      <c r="A44" s="10" t="s">
        <v>39</v>
      </c>
      <c r="B44" s="21" t="str">
        <f>B21</f>
        <v xml:space="preserve">Each 1000 mLSterofundin ISO solution for Infusion contains Sodium chloride 6.80 g, potassium chloride 0.30 g, Magnesium chloride hexahydrate 0.20 g, Calcium chloride dihyrate 0.37 g, </v>
      </c>
    </row>
    <row r="45" spans="1:14" ht="18.75" x14ac:dyDescent="0.3">
      <c r="A45" s="22" t="s">
        <v>40</v>
      </c>
      <c r="B45" s="47"/>
      <c r="C45" s="10" t="str">
        <f>B20</f>
        <v xml:space="preserve">Sodium Chloride, Potassium Chloride, Magnesium Chloride hexahydrate &amp; Calcium chloride dihydrate
</v>
      </c>
      <c r="H45" s="23"/>
    </row>
    <row r="46" spans="1:14" ht="8.25" customHeight="1" x14ac:dyDescent="0.3">
      <c r="A46" s="22"/>
      <c r="B46" s="140"/>
      <c r="H46" s="23"/>
    </row>
    <row r="47" spans="1:14" ht="18.75" x14ac:dyDescent="0.3">
      <c r="A47" s="21" t="s">
        <v>41</v>
      </c>
      <c r="B47" s="141"/>
      <c r="H47" s="23"/>
    </row>
    <row r="48" spans="1:14" ht="6" customHeight="1" x14ac:dyDescent="0.3">
      <c r="A48" s="21"/>
      <c r="B48" s="138"/>
      <c r="H48" s="23"/>
    </row>
    <row r="49" spans="1:10" ht="26.25" customHeight="1" x14ac:dyDescent="0.4">
      <c r="A49" s="77"/>
      <c r="B49" s="77"/>
      <c r="C49" s="4" t="str">
        <f>B20</f>
        <v xml:space="preserve">Sodium Chloride, Potassium Chloride, Magnesium Chloride hexahydrate &amp; Calcium chloride dihydrate
</v>
      </c>
      <c r="H49" s="23"/>
    </row>
    <row r="50" spans="1:10" ht="19.5" customHeight="1" x14ac:dyDescent="0.3">
      <c r="A50" s="4"/>
      <c r="B50" s="4"/>
      <c r="C50" s="4"/>
      <c r="D50" s="4"/>
      <c r="H50" s="23"/>
    </row>
    <row r="51" spans="1:10" ht="19.5" customHeight="1" x14ac:dyDescent="0.3">
      <c r="C51" s="4"/>
      <c r="D51" s="4"/>
      <c r="E51" s="4"/>
      <c r="F51" s="4"/>
      <c r="G51" s="279" t="s">
        <v>42</v>
      </c>
      <c r="H51" s="280"/>
      <c r="J51" s="124"/>
    </row>
    <row r="52" spans="1:10" ht="19.5" customHeight="1" x14ac:dyDescent="0.3">
      <c r="A52" s="81" t="s">
        <v>43</v>
      </c>
      <c r="B52" s="24" t="s">
        <v>44</v>
      </c>
      <c r="C52" s="24" t="s">
        <v>45</v>
      </c>
      <c r="D52" s="24" t="s">
        <v>46</v>
      </c>
      <c r="E52" s="24" t="s">
        <v>47</v>
      </c>
      <c r="F52" s="96" t="s">
        <v>48</v>
      </c>
      <c r="G52" s="24" t="s">
        <v>49</v>
      </c>
      <c r="H52" s="24" t="s">
        <v>50</v>
      </c>
      <c r="I52" s="130" t="s">
        <v>51</v>
      </c>
      <c r="J52" s="82"/>
    </row>
    <row r="53" spans="1:10" ht="26.25" customHeight="1" x14ac:dyDescent="0.4">
      <c r="A53" s="83" t="s">
        <v>32</v>
      </c>
      <c r="B53" s="86"/>
      <c r="C53" s="55"/>
      <c r="D53" s="90"/>
      <c r="E53" s="99" t="str">
        <f>IF(ISBLANK(B53),"-",C53-$D$57)</f>
        <v>-</v>
      </c>
      <c r="F53" s="101" t="str">
        <f>IF(ISBLANK(B53), "-",E53*$G$38)</f>
        <v>-</v>
      </c>
      <c r="G53" s="119" t="str">
        <f>IF(ISBLANK(B53),"-",F53*$B$49)</f>
        <v>-</v>
      </c>
      <c r="H53" s="98" t="str">
        <f>IF(ISBLANK(B53),"-",G53*$B$47/B53)</f>
        <v>-</v>
      </c>
      <c r="I53" s="131" t="str">
        <f>IF(ISBLANK(B53),"-",H53/$B$45)</f>
        <v>-</v>
      </c>
      <c r="J53" s="125"/>
    </row>
    <row r="54" spans="1:10" ht="26.25" customHeight="1" x14ac:dyDescent="0.4">
      <c r="A54" s="84" t="s">
        <v>33</v>
      </c>
      <c r="B54" s="87"/>
      <c r="C54" s="53"/>
      <c r="D54" s="91"/>
      <c r="E54" s="100" t="str">
        <f>IF(ISBLANK(B54),"-",C54-$D$57)</f>
        <v>-</v>
      </c>
      <c r="F54" s="102" t="str">
        <f>IF(ISBLANK(B54), "-",E54*$G$38)</f>
        <v>-</v>
      </c>
      <c r="G54" s="120" t="str">
        <f>IF(ISBLANK(B54),"-",F54*$B$49)</f>
        <v>-</v>
      </c>
      <c r="H54" s="123" t="str">
        <f>IF(ISBLANK(B54),"-",G54*$B$47/B54)</f>
        <v>-</v>
      </c>
      <c r="I54" s="132" t="str">
        <f>IF(ISBLANK(B54),"-",H54/$B$45)</f>
        <v>-</v>
      </c>
      <c r="J54" s="125"/>
    </row>
    <row r="55" spans="1:10" ht="26.25" customHeight="1" x14ac:dyDescent="0.4">
      <c r="A55" s="84" t="s">
        <v>34</v>
      </c>
      <c r="B55" s="87"/>
      <c r="C55" s="53"/>
      <c r="D55" s="91"/>
      <c r="E55" s="100" t="str">
        <f>IF(ISBLANK(B55),"-",C55-$D$57)</f>
        <v>-</v>
      </c>
      <c r="F55" s="102" t="str">
        <f>IF(ISBLANK(B55), "-",E55*$G$38)</f>
        <v>-</v>
      </c>
      <c r="G55" s="120" t="str">
        <f>IF(ISBLANK(B55),"-",F55*$B$49)</f>
        <v>-</v>
      </c>
      <c r="H55" s="123" t="str">
        <f>IF(ISBLANK(B55),"-",G55*$B$47/B55)</f>
        <v>-</v>
      </c>
      <c r="I55" s="132" t="str">
        <f>IF(ISBLANK(B55),"-",H55/$B$45)</f>
        <v>-</v>
      </c>
      <c r="J55" s="125"/>
    </row>
    <row r="56" spans="1:10" ht="27" customHeight="1" x14ac:dyDescent="0.4">
      <c r="A56" s="85" t="s">
        <v>35</v>
      </c>
      <c r="B56" s="88"/>
      <c r="C56" s="54"/>
      <c r="D56" s="92"/>
      <c r="E56" s="104" t="str">
        <f>IF(ISBLANK(B56),"-",C56-$D$57)</f>
        <v>-</v>
      </c>
      <c r="F56" s="103" t="str">
        <f>IF(ISBLANK(B56), "-",E56*$G$38)</f>
        <v>-</v>
      </c>
      <c r="G56" s="121" t="str">
        <f>IF(ISBLANK(B56),"-",F56*$B$49)</f>
        <v>-</v>
      </c>
      <c r="H56" s="135" t="str">
        <f>IF(ISBLANK(B56),"-",G56*$B$47/B56)</f>
        <v>-</v>
      </c>
      <c r="I56" s="133" t="str">
        <f>IF(ISBLANK(B56),"-",H56/$B$45)</f>
        <v>-</v>
      </c>
      <c r="J56" s="126"/>
    </row>
    <row r="57" spans="1:10" ht="26.25" customHeight="1" x14ac:dyDescent="0.4">
      <c r="C57" s="56" t="s">
        <v>36</v>
      </c>
      <c r="D57" s="89" t="e">
        <f>AVERAGE(D53:D56)</f>
        <v>#DIV/0!</v>
      </c>
      <c r="F57" s="56" t="s">
        <v>36</v>
      </c>
      <c r="G57" s="97" t="e">
        <f>AVERAGE(G53:G56)</f>
        <v>#DIV/0!</v>
      </c>
      <c r="H57" s="97" t="e">
        <f>AVERAGE(H53:H56)</f>
        <v>#DIV/0!</v>
      </c>
      <c r="I57" s="134" t="e">
        <f>AVERAGE(I53:I56)</f>
        <v>#DIV/0!</v>
      </c>
      <c r="J57" s="127"/>
    </row>
    <row r="58" spans="1:10" ht="26.25" customHeight="1" x14ac:dyDescent="0.4">
      <c r="C58" s="57" t="s">
        <v>37</v>
      </c>
      <c r="D58" s="58" t="e">
        <f>IF(D57=0,"-",STDEV(D53:D56)/D57)</f>
        <v>#DIV/0!</v>
      </c>
      <c r="F58" s="57" t="s">
        <v>37</v>
      </c>
      <c r="G58" s="122"/>
      <c r="H58" s="94" t="e">
        <f>STDEV(H53:H56)/H57</f>
        <v>#DIV/0!</v>
      </c>
      <c r="I58" s="94" t="e">
        <f>STDEV(I53:I56)/I57</f>
        <v>#DIV/0!</v>
      </c>
      <c r="J58" s="128"/>
    </row>
    <row r="59" spans="1:10" ht="27" customHeight="1" x14ac:dyDescent="0.4">
      <c r="C59" s="59" t="s">
        <v>4</v>
      </c>
      <c r="D59" s="60">
        <f>COUNT(D53:D56)</f>
        <v>0</v>
      </c>
      <c r="F59" s="59" t="s">
        <v>4</v>
      </c>
      <c r="G59" s="95">
        <f>COUNT(G53:G56)</f>
        <v>0</v>
      </c>
      <c r="H59" s="95">
        <f>COUNT(H53:H56)</f>
        <v>0</v>
      </c>
      <c r="I59" s="95">
        <f>COUNT(I53:I56)</f>
        <v>0</v>
      </c>
      <c r="J59" s="129"/>
    </row>
    <row r="60" spans="1:10" ht="18.75" x14ac:dyDescent="0.3">
      <c r="H60" s="23"/>
      <c r="J60" s="6"/>
    </row>
    <row r="61" spans="1:10" ht="18.75" x14ac:dyDescent="0.3">
      <c r="H61" s="23"/>
    </row>
    <row r="62" spans="1:10" ht="19.5" customHeight="1" x14ac:dyDescent="0.3">
      <c r="A62" s="9"/>
      <c r="B62" s="9"/>
      <c r="C62" s="28"/>
      <c r="D62" s="28"/>
      <c r="E62" s="28"/>
      <c r="F62" s="28"/>
      <c r="G62" s="28"/>
      <c r="H62" s="28"/>
    </row>
    <row r="63" spans="1:10" ht="18.75" x14ac:dyDescent="0.3">
      <c r="B63" s="278" t="s">
        <v>5</v>
      </c>
      <c r="C63" s="278"/>
      <c r="E63" s="37" t="s">
        <v>6</v>
      </c>
      <c r="F63" s="29"/>
      <c r="G63" s="278" t="s">
        <v>7</v>
      </c>
      <c r="H63" s="278"/>
    </row>
    <row r="64" spans="1:10" ht="83.25" customHeight="1" x14ac:dyDescent="0.3">
      <c r="A64" s="30" t="s">
        <v>8</v>
      </c>
      <c r="B64" s="31"/>
      <c r="C64" s="31"/>
      <c r="E64" s="32"/>
      <c r="F64" s="27"/>
      <c r="G64" s="33"/>
      <c r="H64" s="33"/>
    </row>
    <row r="65" spans="1:9" ht="84" customHeight="1" x14ac:dyDescent="0.3">
      <c r="A65" s="30" t="s">
        <v>9</v>
      </c>
      <c r="B65" s="34"/>
      <c r="C65" s="34"/>
      <c r="E65" s="35"/>
      <c r="F65" s="27"/>
      <c r="G65" s="36"/>
      <c r="H65" s="36"/>
    </row>
    <row r="66" spans="1:9" ht="18.75" x14ac:dyDescent="0.3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.75" x14ac:dyDescent="0.3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.75" x14ac:dyDescent="0.3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.75" x14ac:dyDescent="0.3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.75" x14ac:dyDescent="0.3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.75" x14ac:dyDescent="0.3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.75" x14ac:dyDescent="0.3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.75" x14ac:dyDescent="0.3">
      <c r="A73" s="25"/>
      <c r="B73" s="25"/>
      <c r="C73" s="18"/>
      <c r="D73" s="18"/>
      <c r="E73" s="18"/>
      <c r="F73" s="26"/>
      <c r="G73" s="18"/>
      <c r="H73" s="18"/>
      <c r="I73" s="7"/>
    </row>
    <row r="74" spans="1:9" ht="18.75" x14ac:dyDescent="0.3">
      <c r="A74" s="25"/>
      <c r="B74" s="25"/>
      <c r="C74" s="18"/>
      <c r="D74" s="18"/>
      <c r="E74" s="18"/>
      <c r="F74" s="26"/>
      <c r="G74" s="18"/>
      <c r="H74" s="18"/>
      <c r="I74" s="7"/>
    </row>
    <row r="250" spans="1:1" x14ac:dyDescent="0.3">
      <c r="A250" s="2">
        <v>0</v>
      </c>
    </row>
  </sheetData>
  <sheetProtection password="F258" sheet="1" objects="1" scenarios="1" formatCells="0" formatColumns="0"/>
  <mergeCells count="7">
    <mergeCell ref="A8:I14"/>
    <mergeCell ref="A1:I7"/>
    <mergeCell ref="B63:C63"/>
    <mergeCell ref="G63:H63"/>
    <mergeCell ref="G51:H51"/>
    <mergeCell ref="A16:H16"/>
    <mergeCell ref="A17:H17"/>
  </mergeCells>
  <conditionalFormatting sqref="E39">
    <cfRule type="cellIs" dxfId="34" priority="1" operator="greaterThan">
      <formula>0.002</formula>
    </cfRule>
  </conditionalFormatting>
  <conditionalFormatting sqref="F39">
    <cfRule type="cellIs" dxfId="33" priority="2" operator="greaterThan">
      <formula>0.002</formula>
    </cfRule>
  </conditionalFormatting>
  <conditionalFormatting sqref="G58">
    <cfRule type="cellIs" dxfId="32" priority="3" operator="greaterThan">
      <formula>0.02</formula>
    </cfRule>
  </conditionalFormatting>
  <conditionalFormatting sqref="H58">
    <cfRule type="cellIs" dxfId="31" priority="4" operator="greaterThan">
      <formula>0.02</formula>
    </cfRule>
  </conditionalFormatting>
  <conditionalFormatting sqref="I58">
    <cfRule type="cellIs" dxfId="30" priority="5" operator="greaterThan">
      <formula>0.02</formula>
    </cfRule>
  </conditionalFormatting>
  <conditionalFormatting sqref="J58">
    <cfRule type="cellIs" dxfId="29" priority="6" operator="greaterThan">
      <formula>0.02</formula>
    </cfRule>
  </conditionalFormatting>
  <conditionalFormatting sqref="F38">
    <cfRule type="cellIs" dxfId="28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3" orientation="landscape" r:id="rId1"/>
  <headerFooter alignWithMargins="0">
    <oddFooter>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34" zoomScale="55" zoomScaleNormal="55" zoomScalePageLayoutView="55" workbookViewId="0">
      <selection activeCell="C55" sqref="C55"/>
    </sheetView>
  </sheetViews>
  <sheetFormatPr defaultRowHeight="16.5" x14ac:dyDescent="0.3"/>
  <cols>
    <col min="1" max="1" width="66.28515625" style="144" customWidth="1"/>
    <col min="2" max="2" width="32.28515625" style="144" customWidth="1"/>
    <col min="3" max="3" width="33.28515625" style="144" customWidth="1"/>
    <col min="4" max="4" width="30.5703125" style="144" customWidth="1"/>
    <col min="5" max="5" width="33.5703125" style="144" customWidth="1"/>
    <col min="6" max="6" width="39.85546875" style="144" customWidth="1"/>
    <col min="7" max="7" width="31.7109375" style="144" customWidth="1"/>
    <col min="8" max="8" width="31.140625" style="144" customWidth="1"/>
    <col min="9" max="9" width="32.28515625" style="142" customWidth="1"/>
    <col min="10" max="10" width="22.28515625" style="142" customWidth="1"/>
    <col min="11" max="11" width="19.5703125" style="142" customWidth="1"/>
    <col min="12" max="12" width="21.140625" style="142" customWidth="1"/>
    <col min="13" max="13" width="9.140625" style="142" customWidth="1"/>
    <col min="14" max="16384" width="9.140625" style="143"/>
  </cols>
  <sheetData>
    <row r="1" spans="1:9" ht="15" x14ac:dyDescent="0.3">
      <c r="A1" s="286" t="s">
        <v>10</v>
      </c>
      <c r="B1" s="286"/>
      <c r="C1" s="286"/>
      <c r="D1" s="286"/>
      <c r="E1" s="286"/>
      <c r="F1" s="286"/>
      <c r="G1" s="286"/>
      <c r="H1" s="286"/>
      <c r="I1" s="286"/>
    </row>
    <row r="2" spans="1:9" ht="15" x14ac:dyDescent="0.3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5" x14ac:dyDescent="0.3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5" x14ac:dyDescent="0.3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5" x14ac:dyDescent="0.3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5" x14ac:dyDescent="0.3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5" x14ac:dyDescent="0.3">
      <c r="A7" s="286"/>
      <c r="B7" s="286"/>
      <c r="C7" s="286"/>
      <c r="D7" s="286"/>
      <c r="E7" s="286"/>
      <c r="F7" s="286"/>
      <c r="G7" s="286"/>
      <c r="H7" s="286"/>
      <c r="I7" s="286"/>
    </row>
    <row r="8" spans="1:9" ht="15" x14ac:dyDescent="0.3">
      <c r="A8" s="287" t="s">
        <v>11</v>
      </c>
      <c r="B8" s="287"/>
      <c r="C8" s="287"/>
      <c r="D8" s="287"/>
      <c r="E8" s="287"/>
      <c r="F8" s="287"/>
      <c r="G8" s="287"/>
      <c r="H8" s="287"/>
      <c r="I8" s="287"/>
    </row>
    <row r="9" spans="1:9" ht="15" x14ac:dyDescent="0.3">
      <c r="A9" s="287"/>
      <c r="B9" s="287"/>
      <c r="C9" s="287"/>
      <c r="D9" s="287"/>
      <c r="E9" s="287"/>
      <c r="F9" s="287"/>
      <c r="G9" s="287"/>
      <c r="H9" s="287"/>
      <c r="I9" s="287"/>
    </row>
    <row r="10" spans="1:9" ht="15" x14ac:dyDescent="0.3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ht="15" x14ac:dyDescent="0.3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ht="15" x14ac:dyDescent="0.3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ht="15" x14ac:dyDescent="0.3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ht="15" x14ac:dyDescent="0.3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35"/>
    <row r="16" spans="1:9" ht="19.5" customHeight="1" thickBot="1" x14ac:dyDescent="0.35">
      <c r="A16" s="288" t="s">
        <v>12</v>
      </c>
      <c r="B16" s="289"/>
      <c r="C16" s="289"/>
      <c r="D16" s="289"/>
      <c r="E16" s="289"/>
      <c r="F16" s="289"/>
      <c r="G16" s="289"/>
      <c r="H16" s="290"/>
    </row>
    <row r="17" spans="1:14" ht="18.75" x14ac:dyDescent="0.3">
      <c r="A17" s="291" t="s">
        <v>13</v>
      </c>
      <c r="B17" s="291"/>
      <c r="C17" s="291"/>
      <c r="D17" s="291"/>
      <c r="E17" s="291"/>
      <c r="F17" s="291"/>
      <c r="G17" s="291"/>
      <c r="H17" s="291"/>
    </row>
    <row r="18" spans="1:14" ht="18.75" x14ac:dyDescent="0.3">
      <c r="A18" s="145" t="s">
        <v>14</v>
      </c>
      <c r="B18" s="146" t="str">
        <f>'Sodium Chloride'!B18</f>
        <v>STEROFUNDIN Â® ISO SOLUTION FOR INFUSION</v>
      </c>
      <c r="C18" s="146"/>
      <c r="D18" s="146"/>
      <c r="E18" s="146"/>
    </row>
    <row r="19" spans="1:14" ht="18.75" x14ac:dyDescent="0.3">
      <c r="A19" s="145" t="s">
        <v>15</v>
      </c>
      <c r="B19" s="147" t="str">
        <f>'Sodium Chloride'!B19</f>
        <v>NDQD201610164</v>
      </c>
      <c r="C19" s="148">
        <v>22</v>
      </c>
    </row>
    <row r="20" spans="1:14" ht="18.75" x14ac:dyDescent="0.3">
      <c r="A20" s="145" t="s">
        <v>16</v>
      </c>
      <c r="B20" s="147" t="s">
        <v>68</v>
      </c>
    </row>
    <row r="21" spans="1:14" ht="18.75" x14ac:dyDescent="0.3">
      <c r="A21" s="145" t="s">
        <v>17</v>
      </c>
      <c r="B21" s="149" t="str">
        <f>'Sodium Chloride'!B21</f>
        <v xml:space="preserve">Each 1000 mLSterofundin ISO solution for Infusion contains Sodium chloride 6.80 g, potassium chloride 0.30 g, Magnesium chloride hexahydrate 0.20 g, Calcium chloride dihyrate 0.37 g, </v>
      </c>
      <c r="C21" s="149"/>
      <c r="D21" s="149"/>
      <c r="E21" s="149"/>
      <c r="F21" s="149"/>
      <c r="G21" s="149"/>
      <c r="H21" s="149"/>
      <c r="I21" s="150"/>
    </row>
    <row r="22" spans="1:14" ht="18.75" x14ac:dyDescent="0.3">
      <c r="A22" s="145" t="s">
        <v>18</v>
      </c>
      <c r="B22" s="151">
        <v>42758</v>
      </c>
    </row>
    <row r="23" spans="1:14" ht="18.75" x14ac:dyDescent="0.3">
      <c r="A23" s="145" t="s">
        <v>19</v>
      </c>
      <c r="B23" s="151">
        <v>42760</v>
      </c>
    </row>
    <row r="24" spans="1:14" ht="18.75" x14ac:dyDescent="0.3">
      <c r="A24" s="145"/>
      <c r="B24" s="152"/>
    </row>
    <row r="25" spans="1:14" ht="18.75" x14ac:dyDescent="0.3">
      <c r="A25" s="153" t="s">
        <v>0</v>
      </c>
      <c r="B25" s="154" t="s">
        <v>53</v>
      </c>
    </row>
    <row r="26" spans="1:14" s="160" customFormat="1" ht="18.75" x14ac:dyDescent="0.3">
      <c r="A26" s="155"/>
      <c r="B26" s="156"/>
      <c r="C26" s="157"/>
      <c r="D26" s="157"/>
      <c r="E26" s="157"/>
      <c r="F26" s="157"/>
      <c r="G26" s="157"/>
      <c r="H26" s="157"/>
      <c r="I26" s="158"/>
      <c r="J26" s="158"/>
      <c r="K26" s="158"/>
      <c r="L26" s="158"/>
      <c r="M26" s="158"/>
      <c r="N26" s="159"/>
    </row>
    <row r="27" spans="1:14" s="160" customFormat="1" ht="26.25" customHeight="1" x14ac:dyDescent="0.4">
      <c r="A27" s="161" t="s">
        <v>1</v>
      </c>
      <c r="B27" s="162" t="s">
        <v>52</v>
      </c>
      <c r="C27" s="163"/>
      <c r="D27" s="159"/>
      <c r="E27" s="159"/>
      <c r="F27" s="159"/>
      <c r="G27" s="159"/>
      <c r="H27" s="157"/>
      <c r="I27" s="158"/>
      <c r="J27" s="158"/>
      <c r="K27" s="158"/>
      <c r="L27" s="158"/>
      <c r="M27" s="158"/>
      <c r="N27" s="159"/>
    </row>
    <row r="28" spans="1:14" s="160" customFormat="1" ht="26.25" customHeight="1" x14ac:dyDescent="0.4">
      <c r="A28" s="164" t="s">
        <v>21</v>
      </c>
      <c r="B28" s="163">
        <v>58.44</v>
      </c>
      <c r="C28" s="165"/>
      <c r="D28" s="166"/>
      <c r="E28" s="166"/>
      <c r="F28" s="166"/>
      <c r="G28" s="166"/>
      <c r="H28" s="157"/>
      <c r="I28" s="158"/>
      <c r="J28" s="158"/>
      <c r="K28" s="158"/>
      <c r="L28" s="158"/>
      <c r="M28" s="158"/>
      <c r="N28" s="159"/>
    </row>
    <row r="29" spans="1:14" s="160" customFormat="1" ht="26.25" customHeight="1" x14ac:dyDescent="0.4">
      <c r="A29" s="155" t="s">
        <v>22</v>
      </c>
      <c r="B29" s="167">
        <v>0.1</v>
      </c>
      <c r="C29" s="165"/>
      <c r="D29" s="166"/>
      <c r="E29" s="166"/>
      <c r="F29" s="166"/>
      <c r="G29" s="166"/>
      <c r="H29" s="157"/>
      <c r="I29" s="158"/>
      <c r="J29" s="158"/>
      <c r="K29" s="158"/>
      <c r="L29" s="158"/>
      <c r="M29" s="158"/>
      <c r="N29" s="159"/>
    </row>
    <row r="30" spans="1:14" s="160" customFormat="1" ht="18.75" x14ac:dyDescent="0.3">
      <c r="A30" s="168" t="s">
        <v>23</v>
      </c>
      <c r="B30" s="169">
        <v>1</v>
      </c>
      <c r="C30" s="170" t="s">
        <v>24</v>
      </c>
      <c r="D30" s="169">
        <v>1</v>
      </c>
      <c r="F30" s="157"/>
      <c r="G30" s="157"/>
      <c r="H30" s="157"/>
      <c r="I30" s="158"/>
      <c r="J30" s="158"/>
      <c r="K30" s="158"/>
      <c r="L30" s="158"/>
      <c r="M30" s="158"/>
      <c r="N30" s="159"/>
    </row>
    <row r="31" spans="1:14" s="160" customFormat="1" ht="18.75" x14ac:dyDescent="0.3">
      <c r="A31" s="155"/>
      <c r="B31" s="156"/>
      <c r="C31" s="157"/>
      <c r="D31" s="157"/>
      <c r="E31" s="157"/>
      <c r="F31" s="157"/>
      <c r="G31" s="157"/>
      <c r="H31" s="157"/>
      <c r="I31" s="158"/>
      <c r="J31" s="158"/>
      <c r="K31" s="158"/>
      <c r="L31" s="158"/>
      <c r="M31" s="158"/>
      <c r="N31" s="159"/>
    </row>
    <row r="32" spans="1:14" s="160" customFormat="1" ht="19.5" customHeight="1" thickBot="1" x14ac:dyDescent="0.35">
      <c r="A32" s="155"/>
      <c r="B32" s="156"/>
      <c r="C32" s="157"/>
      <c r="D32" s="157"/>
      <c r="E32" s="157"/>
      <c r="F32" s="157"/>
      <c r="G32" s="157"/>
      <c r="H32" s="157"/>
      <c r="I32" s="158"/>
      <c r="J32" s="158"/>
      <c r="K32" s="158"/>
      <c r="L32" s="158"/>
      <c r="M32" s="158"/>
      <c r="N32" s="159"/>
    </row>
    <row r="33" spans="1:14" s="160" customFormat="1" ht="19.5" customHeight="1" thickBot="1" x14ac:dyDescent="0.35">
      <c r="A33" s="171" t="s">
        <v>25</v>
      </c>
      <c r="B33" s="171" t="s">
        <v>26</v>
      </c>
      <c r="C33" s="172" t="s">
        <v>27</v>
      </c>
      <c r="D33" s="171" t="s">
        <v>28</v>
      </c>
      <c r="E33" s="173" t="s">
        <v>29</v>
      </c>
      <c r="F33" s="173" t="s">
        <v>30</v>
      </c>
      <c r="G33" s="171" t="s">
        <v>31</v>
      </c>
      <c r="J33" s="158"/>
      <c r="K33" s="158"/>
      <c r="L33" s="158"/>
      <c r="M33" s="158"/>
      <c r="N33" s="159"/>
    </row>
    <row r="34" spans="1:14" s="160" customFormat="1" ht="26.25" customHeight="1" x14ac:dyDescent="0.4">
      <c r="A34" s="174" t="s">
        <v>32</v>
      </c>
      <c r="B34" s="175">
        <v>50.64</v>
      </c>
      <c r="C34" s="176">
        <f>IF(ISBLANK(B34), "-",B34/$B$28*($B$30/$D$30))</f>
        <v>0.86652977412731014</v>
      </c>
      <c r="D34" s="177">
        <v>8.6219999999999999</v>
      </c>
      <c r="E34" s="178">
        <f>IF(ISBLANK(B34), "-",C34/D34)</f>
        <v>0.10050217746779287</v>
      </c>
      <c r="F34" s="179">
        <f>IF(ISBLANK(B34), "-",(E34-$B$29)/$B$29)</f>
        <v>5.0217746779286643E-3</v>
      </c>
      <c r="G34" s="180">
        <f>IF(ISBLANK(B34),"-",E34/$B$29)</f>
        <v>1.0050217746779286</v>
      </c>
      <c r="J34" s="158"/>
      <c r="K34" s="158"/>
      <c r="L34" s="158"/>
      <c r="M34" s="158"/>
      <c r="N34" s="159"/>
    </row>
    <row r="35" spans="1:14" s="160" customFormat="1" ht="26.25" customHeight="1" x14ac:dyDescent="0.4">
      <c r="A35" s="181" t="s">
        <v>33</v>
      </c>
      <c r="B35" s="182">
        <v>50.84</v>
      </c>
      <c r="C35" s="183">
        <f>IF(ISBLANK(B35), "-",B35/$B$28*($B$30/$D$30))</f>
        <v>0.86995208761122533</v>
      </c>
      <c r="D35" s="184">
        <v>8.6359999999999992</v>
      </c>
      <c r="E35" s="185">
        <f>IF(ISBLANK(B35), "-",C35/D35)</f>
        <v>0.10073553585123037</v>
      </c>
      <c r="F35" s="186">
        <f>IF(ISBLANK(B35), "-",(E35-$B$29)/$B$29)</f>
        <v>7.3553585123035947E-3</v>
      </c>
      <c r="G35" s="187">
        <f>IF(ISBLANK(B35),"-",E35/$B$29)</f>
        <v>1.0073553585123036</v>
      </c>
      <c r="J35" s="158"/>
      <c r="K35" s="158"/>
      <c r="L35" s="158"/>
      <c r="M35" s="158"/>
      <c r="N35" s="159"/>
    </row>
    <row r="36" spans="1:14" s="160" customFormat="1" ht="26.25" customHeight="1" x14ac:dyDescent="0.4">
      <c r="A36" s="181" t="s">
        <v>34</v>
      </c>
      <c r="B36" s="182">
        <v>50.83</v>
      </c>
      <c r="C36" s="183">
        <f>IF(ISBLANK(B36), "-",B36/$B$28*($B$30/$D$30))</f>
        <v>0.86978097193702941</v>
      </c>
      <c r="D36" s="184">
        <v>8.6280000000000001</v>
      </c>
      <c r="E36" s="185">
        <f>IF(ISBLANK(B36), "-",C36/D36)</f>
        <v>0.10080910662227972</v>
      </c>
      <c r="F36" s="186">
        <f>IF(ISBLANK(B36), "-",(E36-$B$29)/$B$29)</f>
        <v>8.0910662227971775E-3</v>
      </c>
      <c r="G36" s="187">
        <f>IF(ISBLANK(B36),"-",E36/$B$29)</f>
        <v>1.0080910662227971</v>
      </c>
      <c r="J36" s="158"/>
      <c r="K36" s="158"/>
      <c r="L36" s="158"/>
      <c r="M36" s="158"/>
      <c r="N36" s="159"/>
    </row>
    <row r="37" spans="1:14" s="160" customFormat="1" ht="27" customHeight="1" thickBot="1" x14ac:dyDescent="0.45">
      <c r="A37" s="188" t="s">
        <v>35</v>
      </c>
      <c r="B37" s="189"/>
      <c r="C37" s="190" t="str">
        <f>IF(ISBLANK(B37), "-",B37/$B$28*($B$30/$D$30))</f>
        <v>-</v>
      </c>
      <c r="D37" s="191"/>
      <c r="E37" s="192" t="str">
        <f>IF(ISBLANK(B37), "-",C37/D37)</f>
        <v>-</v>
      </c>
      <c r="F37" s="193" t="str">
        <f>IF(ISBLANK(B37), "-",(E37-$B$29)/$B$29)</f>
        <v>-</v>
      </c>
      <c r="G37" s="194" t="str">
        <f>IF(ISBLANK(B37),"-",E37/$B$29)</f>
        <v>-</v>
      </c>
      <c r="J37" s="158"/>
      <c r="K37" s="158"/>
      <c r="L37" s="158"/>
      <c r="M37" s="158"/>
      <c r="N37" s="159"/>
    </row>
    <row r="38" spans="1:14" ht="19.5" customHeight="1" thickBot="1" x14ac:dyDescent="0.35">
      <c r="A38" s="159"/>
      <c r="B38" s="159"/>
      <c r="C38" s="159"/>
      <c r="D38" s="195" t="s">
        <v>36</v>
      </c>
      <c r="E38" s="196">
        <f>AVERAGE(E34:E37)</f>
        <v>0.10068227331376765</v>
      </c>
      <c r="F38" s="197">
        <f>AVERAGE(F34:F37)</f>
        <v>6.8227331376764788E-3</v>
      </c>
      <c r="G38" s="198">
        <f>AVERAGE(G34:G37)</f>
        <v>1.0068227331376765</v>
      </c>
      <c r="H38" s="159"/>
      <c r="L38" s="158"/>
      <c r="M38" s="158"/>
      <c r="N38" s="159"/>
    </row>
    <row r="39" spans="1:14" ht="18.75" x14ac:dyDescent="0.3">
      <c r="A39" s="159"/>
      <c r="B39" s="199"/>
      <c r="C39" s="200"/>
      <c r="D39" s="201" t="s">
        <v>37</v>
      </c>
      <c r="E39" s="202">
        <f>STDEV(E34:E37)/E38</f>
        <v>1.5916092796565305E-3</v>
      </c>
      <c r="F39" s="203"/>
      <c r="G39" s="159"/>
      <c r="H39" s="159"/>
    </row>
    <row r="40" spans="1:14" ht="19.5" customHeight="1" thickBot="1" x14ac:dyDescent="0.35">
      <c r="A40" s="159"/>
      <c r="B40" s="199"/>
      <c r="C40" s="200"/>
      <c r="D40" s="204" t="s">
        <v>4</v>
      </c>
      <c r="E40" s="205">
        <f>COUNT(E34:E37)</f>
        <v>3</v>
      </c>
      <c r="F40" s="206"/>
      <c r="G40" s="159"/>
      <c r="H40" s="159"/>
    </row>
    <row r="41" spans="1:14" ht="18.75" x14ac:dyDescent="0.3">
      <c r="A41" s="207"/>
      <c r="B41" s="208"/>
      <c r="C41" s="199"/>
      <c r="D41" s="199"/>
      <c r="E41" s="199"/>
      <c r="F41" s="209"/>
      <c r="G41" s="159"/>
      <c r="H41" s="159"/>
    </row>
    <row r="43" spans="1:14" ht="18.75" x14ac:dyDescent="0.3">
      <c r="A43" s="210" t="s">
        <v>0</v>
      </c>
      <c r="B43" s="154" t="s">
        <v>38</v>
      </c>
    </row>
    <row r="44" spans="1:14" ht="18.75" x14ac:dyDescent="0.3">
      <c r="A44" s="155" t="s">
        <v>39</v>
      </c>
      <c r="B44" s="211" t="str">
        <f>B21</f>
        <v xml:space="preserve">Each 1000 mLSterofundin ISO solution for Infusion contains Sodium chloride 6.80 g, potassium chloride 0.30 g, Magnesium chloride hexahydrate 0.20 g, Calcium chloride dihyrate 0.37 g, </v>
      </c>
    </row>
    <row r="45" spans="1:14" ht="18.75" x14ac:dyDescent="0.3">
      <c r="A45" s="211"/>
      <c r="B45" s="212"/>
      <c r="H45" s="213"/>
    </row>
    <row r="46" spans="1:14" ht="26.25" customHeight="1" x14ac:dyDescent="0.4">
      <c r="A46" s="211" t="s">
        <v>54</v>
      </c>
      <c r="B46" s="214">
        <v>1000</v>
      </c>
      <c r="C46" s="157" t="s">
        <v>55</v>
      </c>
      <c r="D46" s="215">
        <v>4522.0487681668601</v>
      </c>
      <c r="E46" s="157" t="str">
        <f>B20</f>
        <v>Chlorides</v>
      </c>
      <c r="H46" s="213"/>
    </row>
    <row r="47" spans="1:14" ht="18.75" x14ac:dyDescent="0.3">
      <c r="A47" s="211"/>
      <c r="B47" s="216"/>
      <c r="H47" s="213"/>
    </row>
    <row r="48" spans="1:14" ht="26.25" customHeight="1" x14ac:dyDescent="0.4">
      <c r="A48" s="155" t="s">
        <v>56</v>
      </c>
      <c r="B48" s="217">
        <v>3.5449999999999999</v>
      </c>
      <c r="C48" s="159" t="str">
        <f>B20</f>
        <v>Chlorides</v>
      </c>
      <c r="H48" s="213"/>
    </row>
    <row r="49" spans="1:10" ht="19.5" customHeight="1" thickBot="1" x14ac:dyDescent="0.35">
      <c r="A49" s="159"/>
      <c r="B49" s="159"/>
      <c r="C49" s="159"/>
      <c r="D49" s="159"/>
      <c r="H49" s="213"/>
    </row>
    <row r="50" spans="1:10" ht="19.5" customHeight="1" thickBot="1" x14ac:dyDescent="0.35">
      <c r="C50" s="159"/>
      <c r="D50" s="159"/>
      <c r="E50" s="159"/>
      <c r="F50" s="159"/>
      <c r="G50" s="292" t="s">
        <v>42</v>
      </c>
      <c r="H50" s="293"/>
      <c r="J50" s="218"/>
    </row>
    <row r="51" spans="1:10" ht="19.5" customHeight="1" thickBot="1" x14ac:dyDescent="0.35">
      <c r="A51" s="219" t="s">
        <v>43</v>
      </c>
      <c r="B51" s="171" t="s">
        <v>57</v>
      </c>
      <c r="C51" s="171" t="s">
        <v>45</v>
      </c>
      <c r="D51" s="171" t="s">
        <v>46</v>
      </c>
      <c r="E51" s="171" t="s">
        <v>47</v>
      </c>
      <c r="F51" s="220" t="s">
        <v>48</v>
      </c>
      <c r="G51" s="171" t="s">
        <v>49</v>
      </c>
      <c r="H51" s="171" t="s">
        <v>58</v>
      </c>
      <c r="I51" s="296" t="s">
        <v>70</v>
      </c>
      <c r="J51" s="222"/>
    </row>
    <row r="52" spans="1:10" ht="26.25" customHeight="1" x14ac:dyDescent="0.4">
      <c r="A52" s="223" t="s">
        <v>32</v>
      </c>
      <c r="B52" s="224">
        <v>5</v>
      </c>
      <c r="C52" s="225">
        <v>6.3819999999999997</v>
      </c>
      <c r="D52" s="226">
        <v>0</v>
      </c>
      <c r="E52" s="227">
        <f>IF(ISBLANK(B52),"-",C52-$D$56)</f>
        <v>6.3819999999999997</v>
      </c>
      <c r="F52" s="228">
        <f>IF(ISBLANK(B52), "-",E52*$G$38)</f>
        <v>6.4255426828846511</v>
      </c>
      <c r="G52" s="229">
        <f>IF(ISBLANK(B52),"-",F52*$B$48)</f>
        <v>22.778548810826088</v>
      </c>
      <c r="H52" s="230">
        <f>IF(ISBLANK(B52),"-",G52*$B$46/B52)</f>
        <v>4555.7097621652174</v>
      </c>
      <c r="I52" s="297">
        <f>IF(ISBLANK(B52),"-",H52/35.45)</f>
        <v>128.51085365769302</v>
      </c>
      <c r="J52" s="231"/>
    </row>
    <row r="53" spans="1:10" ht="26.25" customHeight="1" x14ac:dyDescent="0.4">
      <c r="A53" s="232" t="s">
        <v>33</v>
      </c>
      <c r="B53" s="233">
        <v>5</v>
      </c>
      <c r="C53" s="234">
        <v>6.3949999999999996</v>
      </c>
      <c r="D53" s="235">
        <v>0</v>
      </c>
      <c r="E53" s="236">
        <f>IF(ISBLANK(B53),"-",C53-$D$56)</f>
        <v>6.3949999999999996</v>
      </c>
      <c r="F53" s="237">
        <f>IF(ISBLANK(B53), "-",E53*$G$38)</f>
        <v>6.4386313784154403</v>
      </c>
      <c r="G53" s="238">
        <f>IF(ISBLANK(B53),"-",F53*$B$48)</f>
        <v>22.824948236482737</v>
      </c>
      <c r="H53" s="239">
        <f>IF(ISBLANK(B53),"-",G53*$B$46/B53)</f>
        <v>4564.9896472965474</v>
      </c>
      <c r="I53" s="298">
        <f t="shared" ref="I53:I55" si="0">IF(ISBLANK(B53),"-",H53/35.45)</f>
        <v>128.77262756830879</v>
      </c>
      <c r="J53" s="231"/>
    </row>
    <row r="54" spans="1:10" ht="26.25" customHeight="1" x14ac:dyDescent="0.4">
      <c r="A54" s="232" t="s">
        <v>34</v>
      </c>
      <c r="B54" s="233">
        <v>5</v>
      </c>
      <c r="C54" s="234">
        <v>6.3550000000000004</v>
      </c>
      <c r="D54" s="235">
        <v>0</v>
      </c>
      <c r="E54" s="236">
        <f>IF(ISBLANK(B54),"-",C54-$D$56)</f>
        <v>6.3550000000000004</v>
      </c>
      <c r="F54" s="237">
        <f>IF(ISBLANK(B54), "-",E54*$G$38)</f>
        <v>6.398358469089934</v>
      </c>
      <c r="G54" s="238">
        <f>IF(ISBLANK(B54),"-",F54*$B$48)</f>
        <v>22.682180772923815</v>
      </c>
      <c r="H54" s="239">
        <f>IF(ISBLANK(B54),"-",G54*$B$46/B54)</f>
        <v>4536.4361545847623</v>
      </c>
      <c r="I54" s="298">
        <f t="shared" si="0"/>
        <v>127.96716938179864</v>
      </c>
      <c r="J54" s="231"/>
    </row>
    <row r="55" spans="1:10" ht="27" customHeight="1" thickBot="1" x14ac:dyDescent="0.45">
      <c r="A55" s="240" t="s">
        <v>35</v>
      </c>
      <c r="B55" s="241"/>
      <c r="C55" s="242"/>
      <c r="D55" s="243">
        <v>0</v>
      </c>
      <c r="E55" s="244" t="str">
        <f>IF(ISBLANK(B55),"-",C55-$D$56)</f>
        <v>-</v>
      </c>
      <c r="F55" s="245" t="str">
        <f>IF(ISBLANK(B55), "-",E55*$G$38)</f>
        <v>-</v>
      </c>
      <c r="G55" s="246" t="str">
        <f>IF(ISBLANK(B55),"-",F55*$B$48)</f>
        <v>-</v>
      </c>
      <c r="H55" s="247" t="str">
        <f>IF(ISBLANK(B55),"-",G55*$B$46/B55)</f>
        <v>-</v>
      </c>
      <c r="I55" s="299" t="str">
        <f t="shared" si="0"/>
        <v>-</v>
      </c>
      <c r="J55" s="206"/>
    </row>
    <row r="56" spans="1:10" ht="26.25" customHeight="1" x14ac:dyDescent="0.4">
      <c r="C56" s="248" t="s">
        <v>36</v>
      </c>
      <c r="D56" s="249">
        <f>AVERAGE(D52:D55)</f>
        <v>0</v>
      </c>
      <c r="F56" s="248" t="s">
        <v>36</v>
      </c>
      <c r="G56" s="250">
        <f>AVERAGE(G52:G55)</f>
        <v>22.761892606744212</v>
      </c>
      <c r="H56" s="251">
        <f>AVERAGE(H52:H55)</f>
        <v>4552.3785213488427</v>
      </c>
      <c r="I56" s="250">
        <f>AVERAGE(I52:I55)</f>
        <v>128.41688353593349</v>
      </c>
      <c r="J56" s="253"/>
    </row>
    <row r="57" spans="1:10" ht="26.25" customHeight="1" x14ac:dyDescent="0.4">
      <c r="C57" s="201" t="s">
        <v>37</v>
      </c>
      <c r="D57" s="202" t="str">
        <f>IF(D56=0,"-",STDEV(D52:D55)/D56)</f>
        <v>-</v>
      </c>
      <c r="F57" s="201" t="s">
        <v>37</v>
      </c>
      <c r="G57" s="254"/>
      <c r="H57" s="255">
        <f>STDEV(H52:H55)/H56</f>
        <v>3.1994952838810854E-3</v>
      </c>
      <c r="I57" s="256">
        <f>STDEV(I52:I55)/I56</f>
        <v>3.1994952838810772E-3</v>
      </c>
      <c r="J57" s="257"/>
    </row>
    <row r="58" spans="1:10" ht="27" customHeight="1" thickBot="1" x14ac:dyDescent="0.45">
      <c r="C58" s="204" t="s">
        <v>4</v>
      </c>
      <c r="D58" s="205">
        <f>COUNT(D52:D55)</f>
        <v>4</v>
      </c>
      <c r="F58" s="204" t="s">
        <v>4</v>
      </c>
      <c r="G58" s="258">
        <f>COUNT(G52:G55)</f>
        <v>3</v>
      </c>
      <c r="H58" s="259">
        <f>COUNT(H52:H55)</f>
        <v>3</v>
      </c>
      <c r="I58" s="258">
        <f>COUNT(I52:I55)</f>
        <v>3</v>
      </c>
      <c r="J58" s="260"/>
    </row>
    <row r="59" spans="1:10" ht="18.75" x14ac:dyDescent="0.3">
      <c r="H59" s="213"/>
      <c r="J59" s="159"/>
    </row>
    <row r="60" spans="1:10" ht="18.75" x14ac:dyDescent="0.3">
      <c r="H60" s="213"/>
    </row>
    <row r="61" spans="1:10" ht="19.5" customHeight="1" thickBot="1" x14ac:dyDescent="0.35">
      <c r="A61" s="261"/>
      <c r="B61" s="261"/>
      <c r="C61" s="262"/>
      <c r="D61" s="262"/>
      <c r="E61" s="262"/>
      <c r="F61" s="262"/>
      <c r="G61" s="262"/>
      <c r="H61" s="262"/>
    </row>
    <row r="62" spans="1:10" ht="18.75" x14ac:dyDescent="0.3">
      <c r="B62" s="285" t="s">
        <v>5</v>
      </c>
      <c r="C62" s="285"/>
      <c r="E62" s="275" t="s">
        <v>6</v>
      </c>
      <c r="F62" s="264"/>
      <c r="G62" s="285" t="s">
        <v>7</v>
      </c>
      <c r="H62" s="285"/>
    </row>
    <row r="63" spans="1:10" ht="83.25" customHeight="1" x14ac:dyDescent="0.3">
      <c r="A63" s="265" t="s">
        <v>8</v>
      </c>
      <c r="B63" s="272" t="s">
        <v>66</v>
      </c>
      <c r="C63" s="273" t="s">
        <v>67</v>
      </c>
      <c r="E63" s="266"/>
      <c r="F63" s="157"/>
      <c r="G63" s="266"/>
      <c r="H63" s="266"/>
    </row>
    <row r="64" spans="1:10" ht="84" customHeight="1" x14ac:dyDescent="0.3">
      <c r="A64" s="265" t="s">
        <v>9</v>
      </c>
      <c r="B64" s="267"/>
      <c r="C64" s="267"/>
      <c r="E64" s="268"/>
      <c r="F64" s="157"/>
      <c r="G64" s="269"/>
      <c r="H64" s="269"/>
    </row>
    <row r="65" spans="1:9" ht="18.75" x14ac:dyDescent="0.3">
      <c r="A65" s="213"/>
      <c r="B65" s="213"/>
      <c r="C65" s="213"/>
      <c r="D65" s="213"/>
      <c r="E65" s="213"/>
      <c r="F65" s="270"/>
      <c r="G65" s="213"/>
      <c r="H65" s="213"/>
      <c r="I65" s="159"/>
    </row>
    <row r="66" spans="1:9" ht="18.75" x14ac:dyDescent="0.3">
      <c r="A66" s="213"/>
      <c r="B66" s="213"/>
      <c r="C66" s="213"/>
      <c r="D66" s="213"/>
      <c r="E66" s="213"/>
      <c r="F66" s="270"/>
      <c r="G66" s="213"/>
      <c r="H66" s="213"/>
      <c r="I66" s="159"/>
    </row>
    <row r="67" spans="1:9" ht="18.75" x14ac:dyDescent="0.3">
      <c r="A67" s="213"/>
      <c r="B67" s="213"/>
      <c r="C67" s="213"/>
      <c r="D67" s="213"/>
      <c r="E67" s="213"/>
      <c r="F67" s="270"/>
      <c r="G67" s="213"/>
      <c r="H67" s="213"/>
      <c r="I67" s="159"/>
    </row>
    <row r="68" spans="1:9" ht="18.75" x14ac:dyDescent="0.3">
      <c r="A68" s="213"/>
      <c r="B68" s="213"/>
      <c r="C68" s="213"/>
      <c r="D68" s="213"/>
      <c r="E68" s="213"/>
      <c r="F68" s="270"/>
      <c r="G68" s="213"/>
      <c r="H68" s="213"/>
      <c r="I68" s="159"/>
    </row>
    <row r="69" spans="1:9" ht="18.75" x14ac:dyDescent="0.3">
      <c r="A69" s="213"/>
      <c r="B69" s="213"/>
      <c r="C69" s="213"/>
      <c r="D69" s="213"/>
      <c r="E69" s="213"/>
      <c r="F69" s="270"/>
      <c r="G69" s="213"/>
      <c r="H69" s="213"/>
      <c r="I69" s="159"/>
    </row>
    <row r="70" spans="1:9" ht="18.75" x14ac:dyDescent="0.3">
      <c r="A70" s="213"/>
      <c r="B70" s="213"/>
      <c r="C70" s="213"/>
      <c r="D70" s="213"/>
      <c r="E70" s="213"/>
      <c r="F70" s="270"/>
      <c r="G70" s="213"/>
      <c r="H70" s="213"/>
      <c r="I70" s="159"/>
    </row>
    <row r="71" spans="1:9" ht="18.75" x14ac:dyDescent="0.3">
      <c r="A71" s="213"/>
      <c r="B71" s="213"/>
      <c r="C71" s="213"/>
      <c r="D71" s="213"/>
      <c r="E71" s="213"/>
      <c r="F71" s="270"/>
      <c r="G71" s="213"/>
      <c r="H71" s="213"/>
      <c r="I71" s="159"/>
    </row>
    <row r="72" spans="1:9" ht="18.75" x14ac:dyDescent="0.3">
      <c r="A72" s="213"/>
      <c r="B72" s="213"/>
      <c r="C72" s="213"/>
      <c r="D72" s="213"/>
      <c r="E72" s="213"/>
      <c r="F72" s="270"/>
      <c r="G72" s="213"/>
      <c r="H72" s="213"/>
      <c r="I72" s="159"/>
    </row>
    <row r="73" spans="1:9" ht="18.75" x14ac:dyDescent="0.3">
      <c r="A73" s="213"/>
      <c r="B73" s="213"/>
      <c r="C73" s="213"/>
      <c r="D73" s="213"/>
      <c r="E73" s="213"/>
      <c r="F73" s="270"/>
      <c r="G73" s="213"/>
      <c r="H73" s="213"/>
      <c r="I73" s="159"/>
    </row>
    <row r="250" spans="1:1" x14ac:dyDescent="0.3">
      <c r="A250" s="144">
        <v>0</v>
      </c>
    </row>
  </sheetData>
  <sheetProtection formatCells="0" formatColumns="0"/>
  <mergeCells count="7">
    <mergeCell ref="A1:I7"/>
    <mergeCell ref="A8:I14"/>
    <mergeCell ref="A16:H16"/>
    <mergeCell ref="A17:H17"/>
    <mergeCell ref="G50:H50"/>
    <mergeCell ref="B62:C62"/>
    <mergeCell ref="G62:H62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5" orientation="landscape" r:id="rId1"/>
  <headerFooter alignWithMargins="0">
    <oddHeader>&amp;LVer 1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40" zoomScale="55" zoomScaleNormal="55" zoomScalePageLayoutView="55" workbookViewId="0">
      <selection activeCell="F61" sqref="F61"/>
    </sheetView>
  </sheetViews>
  <sheetFormatPr defaultRowHeight="16.5" x14ac:dyDescent="0.3"/>
  <cols>
    <col min="1" max="1" width="66.28515625" style="144" customWidth="1"/>
    <col min="2" max="2" width="32.28515625" style="144" customWidth="1"/>
    <col min="3" max="3" width="33.28515625" style="144" customWidth="1"/>
    <col min="4" max="4" width="30.5703125" style="144" customWidth="1"/>
    <col min="5" max="5" width="33.5703125" style="144" customWidth="1"/>
    <col min="6" max="6" width="39.85546875" style="144" customWidth="1"/>
    <col min="7" max="7" width="31.7109375" style="144" customWidth="1"/>
    <col min="8" max="8" width="31.140625" style="144" customWidth="1"/>
    <col min="9" max="9" width="32.28515625" style="142" customWidth="1"/>
    <col min="10" max="10" width="22.28515625" style="142" customWidth="1"/>
    <col min="11" max="11" width="19.5703125" style="142" customWidth="1"/>
    <col min="12" max="12" width="21.140625" style="142" customWidth="1"/>
    <col min="13" max="13" width="9.140625" style="142" customWidth="1"/>
    <col min="14" max="16384" width="9.140625" style="143"/>
  </cols>
  <sheetData>
    <row r="1" spans="1:9" ht="15" x14ac:dyDescent="0.3">
      <c r="A1" s="286" t="s">
        <v>10</v>
      </c>
      <c r="B1" s="286"/>
      <c r="C1" s="286"/>
      <c r="D1" s="286"/>
      <c r="E1" s="286"/>
      <c r="F1" s="286"/>
      <c r="G1" s="286"/>
      <c r="H1" s="286"/>
      <c r="I1" s="286"/>
    </row>
    <row r="2" spans="1:9" ht="15" x14ac:dyDescent="0.3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5" x14ac:dyDescent="0.3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5" x14ac:dyDescent="0.3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5" x14ac:dyDescent="0.3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5" x14ac:dyDescent="0.3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5" x14ac:dyDescent="0.3">
      <c r="A7" s="286"/>
      <c r="B7" s="286"/>
      <c r="C7" s="286"/>
      <c r="D7" s="286"/>
      <c r="E7" s="286"/>
      <c r="F7" s="286"/>
      <c r="G7" s="286"/>
      <c r="H7" s="286"/>
      <c r="I7" s="286"/>
    </row>
    <row r="8" spans="1:9" ht="15" x14ac:dyDescent="0.3">
      <c r="A8" s="287" t="s">
        <v>11</v>
      </c>
      <c r="B8" s="287"/>
      <c r="C8" s="287"/>
      <c r="D8" s="287"/>
      <c r="E8" s="287"/>
      <c r="F8" s="287"/>
      <c r="G8" s="287"/>
      <c r="H8" s="287"/>
      <c r="I8" s="287"/>
    </row>
    <row r="9" spans="1:9" ht="15" x14ac:dyDescent="0.3">
      <c r="A9" s="287"/>
      <c r="B9" s="287"/>
      <c r="C9" s="287"/>
      <c r="D9" s="287"/>
      <c r="E9" s="287"/>
      <c r="F9" s="287"/>
      <c r="G9" s="287"/>
      <c r="H9" s="287"/>
      <c r="I9" s="287"/>
    </row>
    <row r="10" spans="1:9" ht="15" x14ac:dyDescent="0.3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ht="15" x14ac:dyDescent="0.3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ht="15" x14ac:dyDescent="0.3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ht="15" x14ac:dyDescent="0.3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ht="15" x14ac:dyDescent="0.3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35"/>
    <row r="16" spans="1:9" ht="19.5" customHeight="1" thickBot="1" x14ac:dyDescent="0.35">
      <c r="A16" s="288" t="s">
        <v>12</v>
      </c>
      <c r="B16" s="289"/>
      <c r="C16" s="289"/>
      <c r="D16" s="289"/>
      <c r="E16" s="289"/>
      <c r="F16" s="289"/>
      <c r="G16" s="289"/>
      <c r="H16" s="290"/>
    </row>
    <row r="17" spans="1:14" ht="18.75" x14ac:dyDescent="0.3">
      <c r="A17" s="291" t="s">
        <v>13</v>
      </c>
      <c r="B17" s="291"/>
      <c r="C17" s="291"/>
      <c r="D17" s="291"/>
      <c r="E17" s="291"/>
      <c r="F17" s="291"/>
      <c r="G17" s="291"/>
      <c r="H17" s="291"/>
    </row>
    <row r="18" spans="1:14" ht="18.75" x14ac:dyDescent="0.3">
      <c r="A18" s="145" t="s">
        <v>14</v>
      </c>
      <c r="B18" s="146" t="str">
        <f>'Sodium Chloride'!B18</f>
        <v>STEROFUNDIN Â® ISO SOLUTION FOR INFUSION</v>
      </c>
      <c r="C18" s="146"/>
      <c r="D18" s="146"/>
      <c r="E18" s="146"/>
    </row>
    <row r="19" spans="1:14" ht="18.75" x14ac:dyDescent="0.3">
      <c r="A19" s="145" t="s">
        <v>15</v>
      </c>
      <c r="B19" s="147" t="str">
        <f>'Sodium Chloride'!B19</f>
        <v>NDQD201610164</v>
      </c>
      <c r="C19" s="148">
        <v>22</v>
      </c>
    </row>
    <row r="20" spans="1:14" ht="18.75" x14ac:dyDescent="0.3">
      <c r="A20" s="145" t="s">
        <v>16</v>
      </c>
      <c r="B20" s="147" t="s">
        <v>68</v>
      </c>
    </row>
    <row r="21" spans="1:14" ht="18.75" x14ac:dyDescent="0.3">
      <c r="A21" s="145" t="s">
        <v>17</v>
      </c>
      <c r="B21" s="149" t="str">
        <f>'Sodium Chloride'!B21</f>
        <v xml:space="preserve">Each 1000 mLSterofundin ISO solution for Infusion contains Sodium chloride 6.80 g, potassium chloride 0.30 g, Magnesium chloride hexahydrate 0.20 g, Calcium chloride dihyrate 0.37 g, </v>
      </c>
      <c r="C21" s="149"/>
      <c r="D21" s="149"/>
      <c r="E21" s="149"/>
      <c r="F21" s="149"/>
      <c r="G21" s="149"/>
      <c r="H21" s="149"/>
      <c r="I21" s="150"/>
    </row>
    <row r="22" spans="1:14" ht="18.75" x14ac:dyDescent="0.3">
      <c r="A22" s="145" t="s">
        <v>18</v>
      </c>
      <c r="B22" s="151">
        <v>42758</v>
      </c>
    </row>
    <row r="23" spans="1:14" ht="18.75" x14ac:dyDescent="0.3">
      <c r="A23" s="145" t="s">
        <v>19</v>
      </c>
      <c r="B23" s="151">
        <v>42760</v>
      </c>
    </row>
    <row r="24" spans="1:14" ht="18.75" x14ac:dyDescent="0.3">
      <c r="A24" s="145"/>
      <c r="B24" s="152"/>
    </row>
    <row r="25" spans="1:14" ht="18.75" x14ac:dyDescent="0.3">
      <c r="A25" s="153" t="s">
        <v>0</v>
      </c>
      <c r="B25" s="154" t="s">
        <v>53</v>
      </c>
    </row>
    <row r="26" spans="1:14" s="160" customFormat="1" ht="18.75" x14ac:dyDescent="0.3">
      <c r="A26" s="155"/>
      <c r="B26" s="156"/>
      <c r="C26" s="157"/>
      <c r="D26" s="157"/>
      <c r="E26" s="157"/>
      <c r="F26" s="157"/>
      <c r="G26" s="157"/>
      <c r="H26" s="157"/>
      <c r="I26" s="158"/>
      <c r="J26" s="158"/>
      <c r="K26" s="158"/>
      <c r="L26" s="158"/>
      <c r="M26" s="158"/>
      <c r="N26" s="159"/>
    </row>
    <row r="27" spans="1:14" s="160" customFormat="1" ht="26.25" customHeight="1" x14ac:dyDescent="0.4">
      <c r="A27" s="161" t="s">
        <v>1</v>
      </c>
      <c r="B27" s="162" t="s">
        <v>52</v>
      </c>
      <c r="C27" s="163"/>
      <c r="D27" s="159"/>
      <c r="E27" s="159"/>
      <c r="F27" s="159"/>
      <c r="G27" s="159"/>
      <c r="H27" s="157"/>
      <c r="I27" s="158"/>
      <c r="J27" s="158"/>
      <c r="K27" s="158"/>
      <c r="L27" s="158"/>
      <c r="M27" s="158"/>
      <c r="N27" s="159"/>
    </row>
    <row r="28" spans="1:14" s="160" customFormat="1" ht="26.25" customHeight="1" x14ac:dyDescent="0.4">
      <c r="A28" s="164" t="s">
        <v>21</v>
      </c>
      <c r="B28" s="163">
        <v>58.44</v>
      </c>
      <c r="C28" s="165"/>
      <c r="D28" s="166"/>
      <c r="E28" s="166"/>
      <c r="F28" s="166"/>
      <c r="G28" s="166"/>
      <c r="H28" s="157"/>
      <c r="I28" s="158"/>
      <c r="J28" s="158"/>
      <c r="K28" s="158"/>
      <c r="L28" s="158"/>
      <c r="M28" s="158"/>
      <c r="N28" s="159"/>
    </row>
    <row r="29" spans="1:14" s="160" customFormat="1" ht="26.25" customHeight="1" x14ac:dyDescent="0.4">
      <c r="A29" s="155" t="s">
        <v>22</v>
      </c>
      <c r="B29" s="167">
        <v>0.1</v>
      </c>
      <c r="C29" s="165"/>
      <c r="D29" s="166"/>
      <c r="E29" s="166"/>
      <c r="F29" s="166"/>
      <c r="G29" s="166"/>
      <c r="H29" s="157"/>
      <c r="I29" s="158"/>
      <c r="J29" s="158"/>
      <c r="K29" s="158"/>
      <c r="L29" s="158"/>
      <c r="M29" s="158"/>
      <c r="N29" s="159"/>
    </row>
    <row r="30" spans="1:14" s="160" customFormat="1" ht="18.75" x14ac:dyDescent="0.3">
      <c r="A30" s="168" t="s">
        <v>23</v>
      </c>
      <c r="B30" s="169">
        <v>1</v>
      </c>
      <c r="C30" s="170" t="s">
        <v>24</v>
      </c>
      <c r="D30" s="169">
        <v>1</v>
      </c>
      <c r="F30" s="157"/>
      <c r="G30" s="157"/>
      <c r="H30" s="157"/>
      <c r="I30" s="158"/>
      <c r="J30" s="158"/>
      <c r="K30" s="158"/>
      <c r="L30" s="158"/>
      <c r="M30" s="158"/>
      <c r="N30" s="159"/>
    </row>
    <row r="31" spans="1:14" s="160" customFormat="1" ht="18.75" x14ac:dyDescent="0.3">
      <c r="A31" s="155"/>
      <c r="B31" s="156"/>
      <c r="C31" s="157"/>
      <c r="D31" s="157"/>
      <c r="E31" s="157"/>
      <c r="F31" s="157"/>
      <c r="G31" s="157"/>
      <c r="H31" s="157"/>
      <c r="I31" s="158"/>
      <c r="J31" s="158"/>
      <c r="K31" s="158"/>
      <c r="L31" s="158"/>
      <c r="M31" s="158"/>
      <c r="N31" s="159"/>
    </row>
    <row r="32" spans="1:14" s="160" customFormat="1" ht="19.5" customHeight="1" thickBot="1" x14ac:dyDescent="0.35">
      <c r="A32" s="155"/>
      <c r="B32" s="156"/>
      <c r="C32" s="157"/>
      <c r="D32" s="157"/>
      <c r="E32" s="157"/>
      <c r="F32" s="157"/>
      <c r="G32" s="157"/>
      <c r="H32" s="157"/>
      <c r="I32" s="158"/>
      <c r="J32" s="158"/>
      <c r="K32" s="158"/>
      <c r="L32" s="158"/>
      <c r="M32" s="158"/>
      <c r="N32" s="159"/>
    </row>
    <row r="33" spans="1:14" s="160" customFormat="1" ht="19.5" customHeight="1" thickBot="1" x14ac:dyDescent="0.35">
      <c r="A33" s="171" t="s">
        <v>25</v>
      </c>
      <c r="B33" s="171" t="s">
        <v>26</v>
      </c>
      <c r="C33" s="172" t="s">
        <v>27</v>
      </c>
      <c r="D33" s="171" t="s">
        <v>28</v>
      </c>
      <c r="E33" s="173" t="s">
        <v>29</v>
      </c>
      <c r="F33" s="173" t="s">
        <v>30</v>
      </c>
      <c r="G33" s="171" t="s">
        <v>31</v>
      </c>
      <c r="J33" s="158"/>
      <c r="K33" s="158"/>
      <c r="L33" s="158"/>
      <c r="M33" s="158"/>
      <c r="N33" s="159"/>
    </row>
    <row r="34" spans="1:14" s="160" customFormat="1" ht="26.25" customHeight="1" x14ac:dyDescent="0.4">
      <c r="A34" s="174" t="s">
        <v>32</v>
      </c>
      <c r="B34" s="175">
        <v>50.19</v>
      </c>
      <c r="C34" s="176">
        <f>IF(ISBLANK(B34), "-",B34/$B$28*($B$30/$D$30))</f>
        <v>0.85882956878850103</v>
      </c>
      <c r="D34" s="177">
        <v>8.7729999999999997</v>
      </c>
      <c r="E34" s="178">
        <f>IF(ISBLANK(B34), "-",C34/D34)</f>
        <v>9.7894627697310055E-2</v>
      </c>
      <c r="F34" s="179">
        <f>IF(ISBLANK(B34), "-",(E34-$B$29)/$B$29)</f>
        <v>-2.1053723026899507E-2</v>
      </c>
      <c r="G34" s="180">
        <f>IF(ISBLANK(B34),"-",E34/$B$29)</f>
        <v>0.97894627697310055</v>
      </c>
      <c r="J34" s="158"/>
      <c r="K34" s="158"/>
      <c r="L34" s="158"/>
      <c r="M34" s="158"/>
      <c r="N34" s="159"/>
    </row>
    <row r="35" spans="1:14" s="160" customFormat="1" ht="26.25" customHeight="1" x14ac:dyDescent="0.4">
      <c r="A35" s="181" t="s">
        <v>33</v>
      </c>
      <c r="B35" s="182">
        <v>50.36</v>
      </c>
      <c r="C35" s="183">
        <f>IF(ISBLANK(B35), "-",B35/$B$28*($B$30/$D$30))</f>
        <v>0.86173853524982891</v>
      </c>
      <c r="D35" s="184">
        <v>8.7899999999999991</v>
      </c>
      <c r="E35" s="185">
        <f>IF(ISBLANK(B35), "-",C35/D35)</f>
        <v>9.8036238367443573E-2</v>
      </c>
      <c r="F35" s="186">
        <f>IF(ISBLANK(B35), "-",(E35-$B$29)/$B$29)</f>
        <v>-1.9637616325564322E-2</v>
      </c>
      <c r="G35" s="187">
        <f>IF(ISBLANK(B35),"-",E35/$B$29)</f>
        <v>0.98036238367443573</v>
      </c>
      <c r="J35" s="158"/>
      <c r="K35" s="158"/>
      <c r="L35" s="158"/>
      <c r="M35" s="158"/>
      <c r="N35" s="159"/>
    </row>
    <row r="36" spans="1:14" s="160" customFormat="1" ht="26.25" customHeight="1" x14ac:dyDescent="0.4">
      <c r="A36" s="181" t="s">
        <v>34</v>
      </c>
      <c r="B36" s="182">
        <v>50.5</v>
      </c>
      <c r="C36" s="183">
        <f>IF(ISBLANK(B36), "-",B36/$B$28*($B$30/$D$30))</f>
        <v>0.86413415468856947</v>
      </c>
      <c r="D36" s="184">
        <v>8.8089999999999993</v>
      </c>
      <c r="E36" s="185">
        <f>IF(ISBLANK(B36), "-",C36/D36)</f>
        <v>9.8096736824675845E-2</v>
      </c>
      <c r="F36" s="186">
        <f>IF(ISBLANK(B36), "-",(E36-$B$29)/$B$29)</f>
        <v>-1.9032631753241602E-2</v>
      </c>
      <c r="G36" s="187">
        <f>IF(ISBLANK(B36),"-",E36/$B$29)</f>
        <v>0.98096736824675845</v>
      </c>
      <c r="J36" s="158"/>
      <c r="K36" s="158"/>
      <c r="L36" s="158"/>
      <c r="M36" s="158"/>
      <c r="N36" s="159"/>
    </row>
    <row r="37" spans="1:14" s="160" customFormat="1" ht="27" customHeight="1" thickBot="1" x14ac:dyDescent="0.45">
      <c r="A37" s="188" t="s">
        <v>35</v>
      </c>
      <c r="B37" s="189"/>
      <c r="C37" s="190" t="str">
        <f>IF(ISBLANK(B37), "-",B37/$B$28*($B$30/$D$30))</f>
        <v>-</v>
      </c>
      <c r="D37" s="191"/>
      <c r="E37" s="192" t="str">
        <f>IF(ISBLANK(B37), "-",C37/D37)</f>
        <v>-</v>
      </c>
      <c r="F37" s="193" t="str">
        <f>IF(ISBLANK(B37), "-",(E37-$B$29)/$B$29)</f>
        <v>-</v>
      </c>
      <c r="G37" s="194" t="str">
        <f>IF(ISBLANK(B37),"-",E37/$B$29)</f>
        <v>-</v>
      </c>
      <c r="J37" s="158"/>
      <c r="K37" s="158"/>
      <c r="L37" s="158"/>
      <c r="M37" s="158"/>
      <c r="N37" s="159"/>
    </row>
    <row r="38" spans="1:14" ht="19.5" customHeight="1" thickBot="1" x14ac:dyDescent="0.35">
      <c r="A38" s="159"/>
      <c r="B38" s="159"/>
      <c r="C38" s="159"/>
      <c r="D38" s="195" t="s">
        <v>36</v>
      </c>
      <c r="E38" s="196">
        <f>AVERAGE(E34:E37)</f>
        <v>9.8009200963143153E-2</v>
      </c>
      <c r="F38" s="197">
        <f>AVERAGE(F34:F37)</f>
        <v>-1.9907990368568478E-2</v>
      </c>
      <c r="G38" s="198">
        <f>AVERAGE(G34:G37)</f>
        <v>0.98009200963143162</v>
      </c>
      <c r="H38" s="159"/>
      <c r="L38" s="158"/>
      <c r="M38" s="158"/>
      <c r="N38" s="159"/>
    </row>
    <row r="39" spans="1:14" ht="18.75" x14ac:dyDescent="0.3">
      <c r="A39" s="159"/>
      <c r="B39" s="199"/>
      <c r="C39" s="200"/>
      <c r="D39" s="201" t="s">
        <v>37</v>
      </c>
      <c r="E39" s="202">
        <f>STDEV(E34:E37)/E38</f>
        <v>1.058388603825415E-3</v>
      </c>
      <c r="F39" s="203"/>
      <c r="G39" s="159"/>
      <c r="H39" s="159"/>
    </row>
    <row r="40" spans="1:14" ht="19.5" customHeight="1" thickBot="1" x14ac:dyDescent="0.35">
      <c r="A40" s="159"/>
      <c r="B40" s="199"/>
      <c r="C40" s="200"/>
      <c r="D40" s="204" t="s">
        <v>4</v>
      </c>
      <c r="E40" s="205">
        <f>COUNT(E34:E37)</f>
        <v>3</v>
      </c>
      <c r="F40" s="206"/>
      <c r="G40" s="159"/>
      <c r="H40" s="159"/>
    </row>
    <row r="41" spans="1:14" ht="18.75" x14ac:dyDescent="0.3">
      <c r="A41" s="207"/>
      <c r="B41" s="208"/>
      <c r="C41" s="199"/>
      <c r="D41" s="199"/>
      <c r="E41" s="199"/>
      <c r="F41" s="209"/>
      <c r="G41" s="159"/>
      <c r="H41" s="159"/>
    </row>
    <row r="43" spans="1:14" ht="18.75" x14ac:dyDescent="0.3">
      <c r="A43" s="210" t="s">
        <v>0</v>
      </c>
      <c r="B43" s="154" t="s">
        <v>38</v>
      </c>
    </row>
    <row r="44" spans="1:14" ht="18.75" x14ac:dyDescent="0.3">
      <c r="A44" s="155" t="s">
        <v>39</v>
      </c>
      <c r="B44" s="211" t="str">
        <f>B21</f>
        <v xml:space="preserve">Each 1000 mLSterofundin ISO solution for Infusion contains Sodium chloride 6.80 g, potassium chloride 0.30 g, Magnesium chloride hexahydrate 0.20 g, Calcium chloride dihyrate 0.37 g, </v>
      </c>
    </row>
    <row r="45" spans="1:14" ht="18.75" x14ac:dyDescent="0.3">
      <c r="A45" s="211"/>
      <c r="B45" s="212"/>
      <c r="H45" s="213"/>
    </row>
    <row r="46" spans="1:14" ht="26.25" customHeight="1" x14ac:dyDescent="0.4">
      <c r="A46" s="211" t="s">
        <v>54</v>
      </c>
      <c r="B46" s="214">
        <v>1000</v>
      </c>
      <c r="C46" s="157" t="s">
        <v>55</v>
      </c>
      <c r="D46" s="215">
        <v>4522.0487681668601</v>
      </c>
      <c r="E46" s="157" t="str">
        <f>B20</f>
        <v>Chlorides</v>
      </c>
      <c r="H46" s="213"/>
    </row>
    <row r="47" spans="1:14" ht="18.75" x14ac:dyDescent="0.3">
      <c r="A47" s="211"/>
      <c r="B47" s="216"/>
      <c r="H47" s="213"/>
    </row>
    <row r="48" spans="1:14" ht="26.25" customHeight="1" x14ac:dyDescent="0.4">
      <c r="A48" s="155" t="s">
        <v>56</v>
      </c>
      <c r="B48" s="217">
        <v>3.5449999999999999</v>
      </c>
      <c r="C48" s="159" t="str">
        <f>B20</f>
        <v>Chlorides</v>
      </c>
      <c r="H48" s="213"/>
    </row>
    <row r="49" spans="1:10" ht="19.5" customHeight="1" thickBot="1" x14ac:dyDescent="0.35">
      <c r="A49" s="159"/>
      <c r="B49" s="159"/>
      <c r="C49" s="159"/>
      <c r="D49" s="159"/>
      <c r="H49" s="213"/>
    </row>
    <row r="50" spans="1:10" ht="19.5" customHeight="1" thickBot="1" x14ac:dyDescent="0.35">
      <c r="C50" s="159"/>
      <c r="D50" s="159"/>
      <c r="E50" s="159"/>
      <c r="F50" s="159"/>
      <c r="G50" s="292" t="s">
        <v>42</v>
      </c>
      <c r="H50" s="293"/>
      <c r="J50" s="218"/>
    </row>
    <row r="51" spans="1:10" ht="19.5" customHeight="1" thickBot="1" x14ac:dyDescent="0.35">
      <c r="A51" s="219" t="s">
        <v>43</v>
      </c>
      <c r="B51" s="171" t="s">
        <v>57</v>
      </c>
      <c r="C51" s="171" t="s">
        <v>45</v>
      </c>
      <c r="D51" s="171" t="s">
        <v>46</v>
      </c>
      <c r="E51" s="171" t="s">
        <v>47</v>
      </c>
      <c r="F51" s="220" t="s">
        <v>48</v>
      </c>
      <c r="G51" s="171" t="s">
        <v>49</v>
      </c>
      <c r="H51" s="171" t="s">
        <v>58</v>
      </c>
      <c r="I51" s="296" t="s">
        <v>70</v>
      </c>
      <c r="J51" s="222"/>
    </row>
    <row r="52" spans="1:10" ht="26.25" customHeight="1" x14ac:dyDescent="0.4">
      <c r="A52" s="223" t="s">
        <v>32</v>
      </c>
      <c r="B52" s="224">
        <v>10</v>
      </c>
      <c r="C52" s="225">
        <v>12.981999999999999</v>
      </c>
      <c r="D52" s="226">
        <v>0</v>
      </c>
      <c r="E52" s="227">
        <f>IF(ISBLANK(B52),"-",C52-$D$56)</f>
        <v>12.981999999999999</v>
      </c>
      <c r="F52" s="228">
        <f>IF(ISBLANK(B52), "-",E52*$G$38)</f>
        <v>12.723554469035244</v>
      </c>
      <c r="G52" s="229">
        <f>IF(ISBLANK(B52),"-",F52*$B$48)</f>
        <v>45.105000592729944</v>
      </c>
      <c r="H52" s="230">
        <f>IF(ISBLANK(B52),"-",G52*$B$46/B52)</f>
        <v>4510.5000592729939</v>
      </c>
      <c r="I52" s="297">
        <f>IF(ISBLANK(B52),"-",H52/35.45)</f>
        <v>127.23554469035243</v>
      </c>
      <c r="J52" s="231"/>
    </row>
    <row r="53" spans="1:10" ht="26.25" customHeight="1" x14ac:dyDescent="0.4">
      <c r="A53" s="232" t="s">
        <v>33</v>
      </c>
      <c r="B53" s="233">
        <v>10</v>
      </c>
      <c r="C53" s="234">
        <v>13.023999999999999</v>
      </c>
      <c r="D53" s="235">
        <v>0</v>
      </c>
      <c r="E53" s="236">
        <f>IF(ISBLANK(B53),"-",C53-$D$56)</f>
        <v>13.023999999999999</v>
      </c>
      <c r="F53" s="237">
        <f>IF(ISBLANK(B53), "-",E53*$G$38)</f>
        <v>12.764718333439765</v>
      </c>
      <c r="G53" s="238">
        <f>IF(ISBLANK(B53),"-",F53*$B$48)</f>
        <v>45.250926492043966</v>
      </c>
      <c r="H53" s="239">
        <f>IF(ISBLANK(B53),"-",G53*$B$46/B53)</f>
        <v>4525.0926492043964</v>
      </c>
      <c r="I53" s="298">
        <f t="shared" ref="I53:I55" si="0">IF(ISBLANK(B53),"-",H53/35.45)</f>
        <v>127.64718333439762</v>
      </c>
      <c r="J53" s="231"/>
    </row>
    <row r="54" spans="1:10" ht="26.25" customHeight="1" x14ac:dyDescent="0.4">
      <c r="A54" s="232" t="s">
        <v>34</v>
      </c>
      <c r="B54" s="233">
        <v>10</v>
      </c>
      <c r="C54" s="234">
        <v>13.032</v>
      </c>
      <c r="D54" s="235">
        <v>0</v>
      </c>
      <c r="E54" s="236">
        <f>IF(ISBLANK(B54),"-",C54-$D$56)</f>
        <v>13.032</v>
      </c>
      <c r="F54" s="237">
        <f>IF(ISBLANK(B54), "-",E54*$G$38)</f>
        <v>12.772559069516817</v>
      </c>
      <c r="G54" s="238">
        <f>IF(ISBLANK(B54),"-",F54*$B$48)</f>
        <v>45.278721901437116</v>
      </c>
      <c r="H54" s="239">
        <f>IF(ISBLANK(B54),"-",G54*$B$46/B54)</f>
        <v>4527.8721901437111</v>
      </c>
      <c r="I54" s="298">
        <f t="shared" si="0"/>
        <v>127.72559069516815</v>
      </c>
      <c r="J54" s="231"/>
    </row>
    <row r="55" spans="1:10" ht="27" customHeight="1" thickBot="1" x14ac:dyDescent="0.45">
      <c r="A55" s="240" t="s">
        <v>35</v>
      </c>
      <c r="B55" s="241">
        <v>10</v>
      </c>
      <c r="C55" s="242">
        <v>13.028</v>
      </c>
      <c r="D55" s="243">
        <v>0</v>
      </c>
      <c r="E55" s="244">
        <f>IF(ISBLANK(B55),"-",C55-$D$56)</f>
        <v>13.028</v>
      </c>
      <c r="F55" s="245">
        <f>IF(ISBLANK(B55), "-",E55*$G$38)</f>
        <v>12.768638701478292</v>
      </c>
      <c r="G55" s="246">
        <f>IF(ISBLANK(B55),"-",F55*$B$48)</f>
        <v>45.264824196740541</v>
      </c>
      <c r="H55" s="247">
        <f>IF(ISBLANK(B55),"-",G55*$B$46/B55)</f>
        <v>4526.4824196740537</v>
      </c>
      <c r="I55" s="299">
        <f t="shared" si="0"/>
        <v>127.68638701478289</v>
      </c>
      <c r="J55" s="206"/>
    </row>
    <row r="56" spans="1:10" ht="26.25" customHeight="1" x14ac:dyDescent="0.4">
      <c r="C56" s="248" t="s">
        <v>36</v>
      </c>
      <c r="D56" s="249">
        <f>AVERAGE(D52:D55)</f>
        <v>0</v>
      </c>
      <c r="F56" s="248" t="s">
        <v>36</v>
      </c>
      <c r="G56" s="250">
        <f>AVERAGE(G52:G55)</f>
        <v>45.224868295737892</v>
      </c>
      <c r="H56" s="251">
        <f>AVERAGE(H52:H55)</f>
        <v>4522.4868295737888</v>
      </c>
      <c r="I56" s="250">
        <f>AVERAGE(I52:I55)</f>
        <v>127.57367643367527</v>
      </c>
      <c r="J56" s="253"/>
    </row>
    <row r="57" spans="1:10" ht="26.25" customHeight="1" x14ac:dyDescent="0.4">
      <c r="C57" s="201" t="s">
        <v>37</v>
      </c>
      <c r="D57" s="202" t="str">
        <f>IF(D56=0,"-",STDEV(D52:D55)/D56)</f>
        <v>-</v>
      </c>
      <c r="F57" s="201" t="s">
        <v>37</v>
      </c>
      <c r="G57" s="254"/>
      <c r="H57" s="255">
        <f>STDEV(H52:H55)/H56</f>
        <v>1.7847137693467042E-3</v>
      </c>
      <c r="I57" s="256">
        <f>STDEV(I52:I55)/I56</f>
        <v>1.7847137693467177E-3</v>
      </c>
      <c r="J57" s="257"/>
    </row>
    <row r="58" spans="1:10" ht="27" customHeight="1" thickBot="1" x14ac:dyDescent="0.45">
      <c r="C58" s="204" t="s">
        <v>4</v>
      </c>
      <c r="D58" s="205">
        <f>COUNT(D52:D55)</f>
        <v>4</v>
      </c>
      <c r="F58" s="204" t="s">
        <v>4</v>
      </c>
      <c r="G58" s="258">
        <f>COUNT(G52:G55)</f>
        <v>4</v>
      </c>
      <c r="H58" s="259">
        <f>COUNT(H52:H55)</f>
        <v>4</v>
      </c>
      <c r="I58" s="258">
        <f>COUNT(I52:I55)</f>
        <v>4</v>
      </c>
      <c r="J58" s="260"/>
    </row>
    <row r="59" spans="1:10" ht="18.75" x14ac:dyDescent="0.3">
      <c r="H59" s="213"/>
      <c r="J59" s="159"/>
    </row>
    <row r="60" spans="1:10" ht="18.75" x14ac:dyDescent="0.3">
      <c r="H60" s="213"/>
    </row>
    <row r="61" spans="1:10" ht="19.5" customHeight="1" thickBot="1" x14ac:dyDescent="0.35">
      <c r="A61" s="261"/>
      <c r="B61" s="261"/>
      <c r="C61" s="262"/>
      <c r="D61" s="262"/>
      <c r="E61" s="262"/>
      <c r="F61" s="262"/>
      <c r="G61" s="262"/>
      <c r="H61" s="262"/>
    </row>
    <row r="62" spans="1:10" ht="18.75" x14ac:dyDescent="0.3">
      <c r="B62" s="285" t="s">
        <v>5</v>
      </c>
      <c r="C62" s="285"/>
      <c r="E62" s="263" t="s">
        <v>6</v>
      </c>
      <c r="F62" s="264"/>
      <c r="G62" s="285" t="s">
        <v>7</v>
      </c>
      <c r="H62" s="285"/>
    </row>
    <row r="63" spans="1:10" ht="83.25" customHeight="1" x14ac:dyDescent="0.3">
      <c r="A63" s="265" t="s">
        <v>8</v>
      </c>
      <c r="B63" s="272" t="s">
        <v>66</v>
      </c>
      <c r="C63" s="273" t="s">
        <v>67</v>
      </c>
      <c r="E63" s="266"/>
      <c r="F63" s="157"/>
      <c r="G63" s="266"/>
      <c r="H63" s="266"/>
    </row>
    <row r="64" spans="1:10" ht="84" customHeight="1" x14ac:dyDescent="0.3">
      <c r="A64" s="265" t="s">
        <v>9</v>
      </c>
      <c r="B64" s="267"/>
      <c r="C64" s="267"/>
      <c r="E64" s="268"/>
      <c r="F64" s="157"/>
      <c r="G64" s="269"/>
      <c r="H64" s="269"/>
    </row>
    <row r="65" spans="1:9" ht="18.75" x14ac:dyDescent="0.3">
      <c r="A65" s="213"/>
      <c r="B65" s="213"/>
      <c r="C65" s="213"/>
      <c r="D65" s="213"/>
      <c r="E65" s="213"/>
      <c r="F65" s="270"/>
      <c r="G65" s="213"/>
      <c r="H65" s="213"/>
      <c r="I65" s="159"/>
    </row>
    <row r="66" spans="1:9" ht="18.75" x14ac:dyDescent="0.3">
      <c r="A66" s="213"/>
      <c r="B66" s="213"/>
      <c r="C66" s="213"/>
      <c r="D66" s="213"/>
      <c r="E66" s="213"/>
      <c r="F66" s="270"/>
      <c r="G66" s="213"/>
      <c r="H66" s="213"/>
      <c r="I66" s="159"/>
    </row>
    <row r="67" spans="1:9" ht="18.75" x14ac:dyDescent="0.3">
      <c r="A67" s="213"/>
      <c r="B67" s="213"/>
      <c r="C67" s="213"/>
      <c r="D67" s="213"/>
      <c r="E67" s="213"/>
      <c r="F67" s="270"/>
      <c r="G67" s="213"/>
      <c r="H67" s="213"/>
      <c r="I67" s="159"/>
    </row>
    <row r="68" spans="1:9" ht="18.75" x14ac:dyDescent="0.3">
      <c r="A68" s="213"/>
      <c r="B68" s="213"/>
      <c r="C68" s="213"/>
      <c r="D68" s="213"/>
      <c r="E68" s="213"/>
      <c r="F68" s="270"/>
      <c r="G68" s="213"/>
      <c r="H68" s="213"/>
      <c r="I68" s="159"/>
    </row>
    <row r="69" spans="1:9" ht="18.75" x14ac:dyDescent="0.3">
      <c r="A69" s="213"/>
      <c r="B69" s="213"/>
      <c r="C69" s="213"/>
      <c r="D69" s="213"/>
      <c r="E69" s="213"/>
      <c r="F69" s="270"/>
      <c r="G69" s="213"/>
      <c r="H69" s="213"/>
      <c r="I69" s="159"/>
    </row>
    <row r="70" spans="1:9" ht="18.75" x14ac:dyDescent="0.3">
      <c r="A70" s="213"/>
      <c r="B70" s="213"/>
      <c r="C70" s="213"/>
      <c r="D70" s="213"/>
      <c r="E70" s="213"/>
      <c r="F70" s="270"/>
      <c r="G70" s="213"/>
      <c r="H70" s="213"/>
      <c r="I70" s="159"/>
    </row>
    <row r="71" spans="1:9" ht="18.75" x14ac:dyDescent="0.3">
      <c r="A71" s="213"/>
      <c r="B71" s="213"/>
      <c r="C71" s="213"/>
      <c r="D71" s="213"/>
      <c r="E71" s="213"/>
      <c r="F71" s="270"/>
      <c r="G71" s="213"/>
      <c r="H71" s="213"/>
      <c r="I71" s="159"/>
    </row>
    <row r="72" spans="1:9" ht="18.75" x14ac:dyDescent="0.3">
      <c r="A72" s="213"/>
      <c r="B72" s="213"/>
      <c r="C72" s="213"/>
      <c r="D72" s="213"/>
      <c r="E72" s="213"/>
      <c r="F72" s="270"/>
      <c r="G72" s="213"/>
      <c r="H72" s="213"/>
      <c r="I72" s="159"/>
    </row>
    <row r="73" spans="1:9" ht="18.75" x14ac:dyDescent="0.3">
      <c r="A73" s="213"/>
      <c r="B73" s="213"/>
      <c r="C73" s="213"/>
      <c r="D73" s="213"/>
      <c r="E73" s="213"/>
      <c r="F73" s="270"/>
      <c r="G73" s="213"/>
      <c r="H73" s="213"/>
      <c r="I73" s="159"/>
    </row>
    <row r="250" spans="1:1" x14ac:dyDescent="0.3">
      <c r="A250" s="144">
        <v>0</v>
      </c>
    </row>
  </sheetData>
  <sheetProtection formatCells="0" formatColumn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27" priority="1" operator="greaterThan">
      <formula>0.002</formula>
    </cfRule>
  </conditionalFormatting>
  <conditionalFormatting sqref="F39">
    <cfRule type="cellIs" dxfId="26" priority="2" operator="greaterThan">
      <formula>0.002</formula>
    </cfRule>
  </conditionalFormatting>
  <conditionalFormatting sqref="G57">
    <cfRule type="cellIs" dxfId="25" priority="3" operator="greaterThan">
      <formula>0.02</formula>
    </cfRule>
  </conditionalFormatting>
  <conditionalFormatting sqref="H57">
    <cfRule type="cellIs" dxfId="24" priority="4" operator="greaterThan">
      <formula>0.02</formula>
    </cfRule>
  </conditionalFormatting>
  <conditionalFormatting sqref="I57">
    <cfRule type="cellIs" dxfId="23" priority="5" operator="greaterThan">
      <formula>0.02</formula>
    </cfRule>
  </conditionalFormatting>
  <conditionalFormatting sqref="J57">
    <cfRule type="cellIs" dxfId="22" priority="6" operator="greaterThan">
      <formula>0.02</formula>
    </cfRule>
  </conditionalFormatting>
  <conditionalFormatting sqref="F38">
    <cfRule type="cellIs" dxfId="21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5" orientation="landscape" r:id="rId1"/>
  <headerFooter alignWithMargins="0">
    <oddHeader>&amp;LVer 1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L16"/>
  <sheetViews>
    <sheetView workbookViewId="0">
      <selection activeCell="L16" sqref="L16"/>
    </sheetView>
  </sheetViews>
  <sheetFormatPr defaultRowHeight="12.75" x14ac:dyDescent="0.2"/>
  <cols>
    <col min="7" max="7" width="18.5703125" customWidth="1"/>
    <col min="12" max="12" width="14.7109375" bestFit="1" customWidth="1"/>
  </cols>
  <sheetData>
    <row r="7" spans="7:12" x14ac:dyDescent="0.2">
      <c r="G7" t="s">
        <v>62</v>
      </c>
    </row>
    <row r="9" spans="7:12" x14ac:dyDescent="0.2">
      <c r="G9" t="s">
        <v>59</v>
      </c>
      <c r="H9">
        <v>58.44</v>
      </c>
      <c r="I9">
        <v>6.8</v>
      </c>
      <c r="J9">
        <f>35.5/H9*6.8</f>
        <v>4.1307323750855582</v>
      </c>
      <c r="L9">
        <f>H13/H9*I9</f>
        <v>4.1307323750855582</v>
      </c>
    </row>
    <row r="10" spans="7:12" x14ac:dyDescent="0.2">
      <c r="G10" t="s">
        <v>63</v>
      </c>
      <c r="H10">
        <v>74.599999999999994</v>
      </c>
      <c r="I10">
        <v>0.3</v>
      </c>
      <c r="J10">
        <f>35.5/H10*0.3</f>
        <v>0.14276139410187669</v>
      </c>
      <c r="L10">
        <f>H13/H10*I10</f>
        <v>0.14276139410187669</v>
      </c>
    </row>
    <row r="11" spans="7:12" x14ac:dyDescent="0.2">
      <c r="G11" t="s">
        <v>64</v>
      </c>
      <c r="H11">
        <v>203.3</v>
      </c>
      <c r="I11">
        <v>0.2</v>
      </c>
      <c r="J11">
        <f>35.5*2/H11*0.2</f>
        <v>6.9847515986227252E-2</v>
      </c>
      <c r="L11">
        <f>H13/H11*I11*2</f>
        <v>6.9847515986227252E-2</v>
      </c>
    </row>
    <row r="12" spans="7:12" x14ac:dyDescent="0.2">
      <c r="G12" t="s">
        <v>65</v>
      </c>
      <c r="H12">
        <v>147</v>
      </c>
      <c r="I12">
        <v>0.37</v>
      </c>
      <c r="J12">
        <f>35.5*2/H12*0.37</f>
        <v>0.17870748299319728</v>
      </c>
      <c r="L12">
        <f>H13/H12*I12*2</f>
        <v>0.17870748299319728</v>
      </c>
    </row>
    <row r="13" spans="7:12" x14ac:dyDescent="0.2">
      <c r="G13" s="294" t="s">
        <v>69</v>
      </c>
      <c r="H13">
        <v>35.5</v>
      </c>
    </row>
    <row r="15" spans="7:12" x14ac:dyDescent="0.2">
      <c r="J15">
        <f>SUM(J9:J14)</f>
        <v>4.5220487681668597</v>
      </c>
      <c r="L15">
        <f>SUM(L9:L12)</f>
        <v>4.5220487681668597</v>
      </c>
    </row>
    <row r="16" spans="7:12" x14ac:dyDescent="0.2">
      <c r="L16" s="295">
        <f>L15*1000</f>
        <v>4522.0487681668601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3" zoomScale="55" zoomScaleNormal="75" zoomScalePageLayoutView="55" workbookViewId="0">
      <selection activeCell="B63" sqref="B63"/>
    </sheetView>
  </sheetViews>
  <sheetFormatPr defaultRowHeight="16.5" x14ac:dyDescent="0.3"/>
  <cols>
    <col min="1" max="1" width="66.28515625" style="144" customWidth="1"/>
    <col min="2" max="2" width="32.28515625" style="144" customWidth="1"/>
    <col min="3" max="3" width="33.28515625" style="144" customWidth="1"/>
    <col min="4" max="4" width="30.5703125" style="144" customWidth="1"/>
    <col min="5" max="5" width="33.5703125" style="144" customWidth="1"/>
    <col min="6" max="6" width="39.85546875" style="144" customWidth="1"/>
    <col min="7" max="7" width="31.7109375" style="144" customWidth="1"/>
    <col min="8" max="8" width="31.140625" style="144" customWidth="1"/>
    <col min="9" max="9" width="32.28515625" style="142" customWidth="1"/>
    <col min="10" max="10" width="22.28515625" style="142" customWidth="1"/>
    <col min="11" max="11" width="19.5703125" style="142" customWidth="1"/>
    <col min="12" max="12" width="21.140625" style="142" customWidth="1"/>
    <col min="13" max="13" width="9.140625" style="142" customWidth="1"/>
    <col min="14" max="16384" width="9.140625" style="143"/>
  </cols>
  <sheetData>
    <row r="1" spans="1:9" ht="15" x14ac:dyDescent="0.3">
      <c r="A1" s="286" t="s">
        <v>10</v>
      </c>
      <c r="B1" s="286"/>
      <c r="C1" s="286"/>
      <c r="D1" s="286"/>
      <c r="E1" s="286"/>
      <c r="F1" s="286"/>
      <c r="G1" s="286"/>
      <c r="H1" s="286"/>
      <c r="I1" s="286"/>
    </row>
    <row r="2" spans="1:9" ht="15" x14ac:dyDescent="0.3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5" x14ac:dyDescent="0.3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5" x14ac:dyDescent="0.3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5" x14ac:dyDescent="0.3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5" x14ac:dyDescent="0.3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5" x14ac:dyDescent="0.3">
      <c r="A7" s="286"/>
      <c r="B7" s="286"/>
      <c r="C7" s="286"/>
      <c r="D7" s="286"/>
      <c r="E7" s="286"/>
      <c r="F7" s="286"/>
      <c r="G7" s="286"/>
      <c r="H7" s="286"/>
      <c r="I7" s="286"/>
    </row>
    <row r="8" spans="1:9" ht="15" x14ac:dyDescent="0.3">
      <c r="A8" s="287" t="s">
        <v>11</v>
      </c>
      <c r="B8" s="287"/>
      <c r="C8" s="287"/>
      <c r="D8" s="287"/>
      <c r="E8" s="287"/>
      <c r="F8" s="287"/>
      <c r="G8" s="287"/>
      <c r="H8" s="287"/>
      <c r="I8" s="287"/>
    </row>
    <row r="9" spans="1:9" ht="15" x14ac:dyDescent="0.3">
      <c r="A9" s="287"/>
      <c r="B9" s="287"/>
      <c r="C9" s="287"/>
      <c r="D9" s="287"/>
      <c r="E9" s="287"/>
      <c r="F9" s="287"/>
      <c r="G9" s="287"/>
      <c r="H9" s="287"/>
      <c r="I9" s="287"/>
    </row>
    <row r="10" spans="1:9" ht="15" x14ac:dyDescent="0.3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ht="15" x14ac:dyDescent="0.3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ht="15" x14ac:dyDescent="0.3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ht="15" x14ac:dyDescent="0.3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ht="15" x14ac:dyDescent="0.3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35"/>
    <row r="16" spans="1:9" ht="19.5" customHeight="1" thickBot="1" x14ac:dyDescent="0.35">
      <c r="A16" s="288" t="s">
        <v>12</v>
      </c>
      <c r="B16" s="289"/>
      <c r="C16" s="289"/>
      <c r="D16" s="289"/>
      <c r="E16" s="289"/>
      <c r="F16" s="289"/>
      <c r="G16" s="289"/>
      <c r="H16" s="290"/>
    </row>
    <row r="17" spans="1:14" ht="18.75" x14ac:dyDescent="0.3">
      <c r="A17" s="291" t="s">
        <v>13</v>
      </c>
      <c r="B17" s="291"/>
      <c r="C17" s="291"/>
      <c r="D17" s="291"/>
      <c r="E17" s="291"/>
      <c r="F17" s="291"/>
      <c r="G17" s="291"/>
      <c r="H17" s="291"/>
    </row>
    <row r="18" spans="1:14" ht="18.75" x14ac:dyDescent="0.3">
      <c r="A18" s="145" t="s">
        <v>14</v>
      </c>
      <c r="B18" s="146" t="str">
        <f>'Sodium Chloride'!B18</f>
        <v>STEROFUNDIN Â® ISO SOLUTION FOR INFUSION</v>
      </c>
      <c r="C18" s="146"/>
      <c r="D18" s="146"/>
      <c r="E18" s="146"/>
    </row>
    <row r="19" spans="1:14" ht="18.75" x14ac:dyDescent="0.3">
      <c r="A19" s="145" t="s">
        <v>15</v>
      </c>
      <c r="B19" s="147" t="str">
        <f>'Sodium Chloride'!B19</f>
        <v>NDQD201610164</v>
      </c>
      <c r="C19" s="148">
        <v>22</v>
      </c>
    </row>
    <row r="20" spans="1:14" ht="18.75" x14ac:dyDescent="0.3">
      <c r="A20" s="145" t="s">
        <v>16</v>
      </c>
      <c r="B20" s="147" t="str">
        <f>'Sodium Chloride'!B20</f>
        <v xml:space="preserve">Sodium Chloride, Potassium Chloride, Magnesium Chloride hexahydrate &amp; Calcium chloride dihydrate
</v>
      </c>
    </row>
    <row r="21" spans="1:14" ht="18.75" x14ac:dyDescent="0.3">
      <c r="A21" s="145" t="s">
        <v>17</v>
      </c>
      <c r="B21" s="149" t="str">
        <f>'Sodium Chloride'!B21</f>
        <v xml:space="preserve">Each 1000 mLSterofundin ISO solution for Infusion contains Sodium chloride 6.80 g, potassium chloride 0.30 g, Magnesium chloride hexahydrate 0.20 g, Calcium chloride dihyrate 0.37 g, </v>
      </c>
      <c r="C21" s="149"/>
      <c r="D21" s="149"/>
      <c r="E21" s="149"/>
      <c r="F21" s="149"/>
      <c r="G21" s="149"/>
      <c r="H21" s="149"/>
      <c r="I21" s="150"/>
    </row>
    <row r="22" spans="1:14" ht="18.75" x14ac:dyDescent="0.3">
      <c r="A22" s="145" t="s">
        <v>18</v>
      </c>
      <c r="B22" s="151">
        <v>42758</v>
      </c>
    </row>
    <row r="23" spans="1:14" ht="18.75" x14ac:dyDescent="0.3">
      <c r="A23" s="145" t="s">
        <v>19</v>
      </c>
      <c r="B23" s="151">
        <v>42760</v>
      </c>
    </row>
    <row r="24" spans="1:14" ht="18.75" x14ac:dyDescent="0.3">
      <c r="A24" s="145"/>
      <c r="B24" s="152"/>
    </row>
    <row r="25" spans="1:14" ht="18.75" x14ac:dyDescent="0.3">
      <c r="A25" s="153" t="s">
        <v>0</v>
      </c>
      <c r="B25" s="154" t="s">
        <v>53</v>
      </c>
    </row>
    <row r="26" spans="1:14" s="160" customFormat="1" ht="18.75" x14ac:dyDescent="0.3">
      <c r="A26" s="155"/>
      <c r="B26" s="156"/>
      <c r="C26" s="157"/>
      <c r="D26" s="157"/>
      <c r="E26" s="157"/>
      <c r="F26" s="157"/>
      <c r="G26" s="157"/>
      <c r="H26" s="157"/>
      <c r="I26" s="158"/>
      <c r="J26" s="158"/>
      <c r="K26" s="158"/>
      <c r="L26" s="158"/>
      <c r="M26" s="158"/>
      <c r="N26" s="159"/>
    </row>
    <row r="27" spans="1:14" s="160" customFormat="1" ht="26.25" customHeight="1" x14ac:dyDescent="0.4">
      <c r="A27" s="161" t="s">
        <v>1</v>
      </c>
      <c r="B27" s="162" t="s">
        <v>52</v>
      </c>
      <c r="C27" s="163"/>
      <c r="D27" s="159"/>
      <c r="E27" s="159"/>
      <c r="F27" s="159"/>
      <c r="G27" s="159"/>
      <c r="H27" s="157"/>
      <c r="I27" s="158"/>
      <c r="J27" s="158"/>
      <c r="K27" s="158"/>
      <c r="L27" s="158"/>
      <c r="M27" s="158"/>
      <c r="N27" s="159"/>
    </row>
    <row r="28" spans="1:14" s="160" customFormat="1" ht="26.25" customHeight="1" x14ac:dyDescent="0.4">
      <c r="A28" s="164" t="s">
        <v>21</v>
      </c>
      <c r="B28" s="163">
        <v>58.44</v>
      </c>
      <c r="C28" s="165"/>
      <c r="D28" s="166"/>
      <c r="E28" s="166"/>
      <c r="F28" s="166"/>
      <c r="G28" s="166"/>
      <c r="H28" s="157"/>
      <c r="I28" s="158"/>
      <c r="J28" s="158"/>
      <c r="K28" s="158"/>
      <c r="L28" s="158"/>
      <c r="M28" s="158"/>
      <c r="N28" s="159"/>
    </row>
    <row r="29" spans="1:14" s="160" customFormat="1" ht="26.25" customHeight="1" x14ac:dyDescent="0.4">
      <c r="A29" s="155" t="s">
        <v>22</v>
      </c>
      <c r="B29" s="167">
        <v>0.1</v>
      </c>
      <c r="C29" s="165"/>
      <c r="D29" s="166"/>
      <c r="E29" s="166"/>
      <c r="F29" s="166"/>
      <c r="G29" s="166"/>
      <c r="H29" s="157"/>
      <c r="I29" s="158"/>
      <c r="J29" s="158"/>
      <c r="K29" s="158"/>
      <c r="L29" s="158"/>
      <c r="M29" s="158"/>
      <c r="N29" s="159"/>
    </row>
    <row r="30" spans="1:14" s="160" customFormat="1" ht="18.75" x14ac:dyDescent="0.3">
      <c r="A30" s="168" t="s">
        <v>23</v>
      </c>
      <c r="B30" s="169">
        <v>1</v>
      </c>
      <c r="C30" s="170" t="s">
        <v>24</v>
      </c>
      <c r="D30" s="169">
        <v>1</v>
      </c>
      <c r="F30" s="157"/>
      <c r="G30" s="157"/>
      <c r="H30" s="157"/>
      <c r="I30" s="158"/>
      <c r="J30" s="158"/>
      <c r="K30" s="158"/>
      <c r="L30" s="158"/>
      <c r="M30" s="158"/>
      <c r="N30" s="159"/>
    </row>
    <row r="31" spans="1:14" s="160" customFormat="1" ht="18.75" x14ac:dyDescent="0.3">
      <c r="A31" s="155"/>
      <c r="B31" s="156"/>
      <c r="C31" s="157"/>
      <c r="D31" s="157"/>
      <c r="E31" s="157"/>
      <c r="F31" s="157"/>
      <c r="G31" s="157"/>
      <c r="H31" s="157"/>
      <c r="I31" s="158"/>
      <c r="J31" s="158"/>
      <c r="K31" s="158"/>
      <c r="L31" s="158"/>
      <c r="M31" s="158"/>
      <c r="N31" s="159"/>
    </row>
    <row r="32" spans="1:14" s="160" customFormat="1" ht="19.5" customHeight="1" thickBot="1" x14ac:dyDescent="0.35">
      <c r="A32" s="155"/>
      <c r="B32" s="156"/>
      <c r="C32" s="157"/>
      <c r="D32" s="157"/>
      <c r="E32" s="157"/>
      <c r="F32" s="157"/>
      <c r="G32" s="157"/>
      <c r="H32" s="157"/>
      <c r="I32" s="158"/>
      <c r="J32" s="158"/>
      <c r="K32" s="158"/>
      <c r="L32" s="158"/>
      <c r="M32" s="158"/>
      <c r="N32" s="159"/>
    </row>
    <row r="33" spans="1:14" s="160" customFormat="1" ht="19.5" customHeight="1" thickBot="1" x14ac:dyDescent="0.35">
      <c r="A33" s="171" t="s">
        <v>25</v>
      </c>
      <c r="B33" s="171" t="s">
        <v>26</v>
      </c>
      <c r="C33" s="172" t="s">
        <v>27</v>
      </c>
      <c r="D33" s="171" t="s">
        <v>28</v>
      </c>
      <c r="E33" s="173" t="s">
        <v>29</v>
      </c>
      <c r="F33" s="173" t="s">
        <v>30</v>
      </c>
      <c r="G33" s="171" t="s">
        <v>31</v>
      </c>
      <c r="J33" s="158"/>
      <c r="K33" s="158"/>
      <c r="L33" s="158"/>
      <c r="M33" s="158"/>
      <c r="N33" s="159"/>
    </row>
    <row r="34" spans="1:14" s="160" customFormat="1" ht="26.25" customHeight="1" x14ac:dyDescent="0.4">
      <c r="A34" s="174" t="s">
        <v>32</v>
      </c>
      <c r="B34" s="175">
        <v>50.64</v>
      </c>
      <c r="C34" s="176">
        <f>IF(ISBLANK(B34), "-",B34/$B$28*($B$30/$D$30))</f>
        <v>0.86652977412731014</v>
      </c>
      <c r="D34" s="177">
        <v>8.6219999999999999</v>
      </c>
      <c r="E34" s="178">
        <f>IF(ISBLANK(B34), "-",C34/D34)</f>
        <v>0.10050217746779287</v>
      </c>
      <c r="F34" s="179">
        <f>IF(ISBLANK(B34), "-",(E34-$B$29)/$B$29)</f>
        <v>5.0217746779286643E-3</v>
      </c>
      <c r="G34" s="180">
        <f>IF(ISBLANK(B34),"-",E34/$B$29)</f>
        <v>1.0050217746779286</v>
      </c>
      <c r="J34" s="158"/>
      <c r="K34" s="158"/>
      <c r="L34" s="158"/>
      <c r="M34" s="158"/>
      <c r="N34" s="159"/>
    </row>
    <row r="35" spans="1:14" s="160" customFormat="1" ht="26.25" customHeight="1" x14ac:dyDescent="0.4">
      <c r="A35" s="181" t="s">
        <v>33</v>
      </c>
      <c r="B35" s="182">
        <v>50.84</v>
      </c>
      <c r="C35" s="183">
        <f>IF(ISBLANK(B35), "-",B35/$B$28*($B$30/$D$30))</f>
        <v>0.86995208761122533</v>
      </c>
      <c r="D35" s="184">
        <v>8.6280000000000001</v>
      </c>
      <c r="E35" s="185">
        <f>IF(ISBLANK(B35), "-",C35/D35)</f>
        <v>0.1008289392224415</v>
      </c>
      <c r="F35" s="186">
        <f>IF(ISBLANK(B35), "-",(E35-$B$29)/$B$29)</f>
        <v>8.2893922244149654E-3</v>
      </c>
      <c r="G35" s="187">
        <f>IF(ISBLANK(B35),"-",E35/$B$29)</f>
        <v>1.0082893922244149</v>
      </c>
      <c r="J35" s="158"/>
      <c r="K35" s="158"/>
      <c r="L35" s="158"/>
      <c r="M35" s="158"/>
      <c r="N35" s="159"/>
    </row>
    <row r="36" spans="1:14" s="160" customFormat="1" ht="26.25" customHeight="1" x14ac:dyDescent="0.4">
      <c r="A36" s="181" t="s">
        <v>34</v>
      </c>
      <c r="B36" s="182">
        <v>50.83</v>
      </c>
      <c r="C36" s="183">
        <f>IF(ISBLANK(B36), "-",B36/$B$28*($B$30/$D$30))</f>
        <v>0.86978097193702941</v>
      </c>
      <c r="D36" s="184">
        <v>8.6359999999999992</v>
      </c>
      <c r="E36" s="185">
        <f>IF(ISBLANK(B36), "-",C36/D36)</f>
        <v>0.10071572162309281</v>
      </c>
      <c r="F36" s="186">
        <f>IF(ISBLANK(B36), "-",(E36-$B$29)/$B$29)</f>
        <v>7.1572162309280207E-3</v>
      </c>
      <c r="G36" s="187">
        <f>IF(ISBLANK(B36),"-",E36/$B$29)</f>
        <v>1.0071572162309279</v>
      </c>
      <c r="J36" s="158"/>
      <c r="K36" s="158"/>
      <c r="L36" s="158"/>
      <c r="M36" s="158"/>
      <c r="N36" s="159"/>
    </row>
    <row r="37" spans="1:14" s="160" customFormat="1" ht="27" customHeight="1" thickBot="1" x14ac:dyDescent="0.45">
      <c r="A37" s="188" t="s">
        <v>35</v>
      </c>
      <c r="B37" s="189"/>
      <c r="C37" s="190" t="str">
        <f>IF(ISBLANK(B37), "-",B37/$B$28*($B$30/$D$30))</f>
        <v>-</v>
      </c>
      <c r="D37" s="191"/>
      <c r="E37" s="192" t="str">
        <f>IF(ISBLANK(B37), "-",C37/D37)</f>
        <v>-</v>
      </c>
      <c r="F37" s="193" t="str">
        <f>IF(ISBLANK(B37), "-",(E37-$B$29)/$B$29)</f>
        <v>-</v>
      </c>
      <c r="G37" s="194" t="str">
        <f>IF(ISBLANK(B37),"-",E37/$B$29)</f>
        <v>-</v>
      </c>
      <c r="J37" s="158"/>
      <c r="K37" s="158"/>
      <c r="L37" s="158"/>
      <c r="M37" s="158"/>
      <c r="N37" s="159"/>
    </row>
    <row r="38" spans="1:14" ht="19.5" customHeight="1" thickBot="1" x14ac:dyDescent="0.35">
      <c r="A38" s="159"/>
      <c r="B38" s="159"/>
      <c r="C38" s="159"/>
      <c r="D38" s="195" t="s">
        <v>36</v>
      </c>
      <c r="E38" s="196">
        <f>AVERAGE(E34:E37)</f>
        <v>0.10068227943777573</v>
      </c>
      <c r="F38" s="197">
        <f>AVERAGE(F34:F37)</f>
        <v>6.8227943777572171E-3</v>
      </c>
      <c r="G38" s="198">
        <f>AVERAGE(G34:G37)</f>
        <v>1.006822794377757</v>
      </c>
      <c r="H38" s="159"/>
      <c r="L38" s="158"/>
      <c r="M38" s="158"/>
      <c r="N38" s="159"/>
    </row>
    <row r="39" spans="1:14" ht="18.75" x14ac:dyDescent="0.3">
      <c r="A39" s="159"/>
      <c r="B39" s="199"/>
      <c r="C39" s="200"/>
      <c r="D39" s="201" t="s">
        <v>37</v>
      </c>
      <c r="E39" s="202">
        <f>STDEV(E34:E37)/E38</f>
        <v>1.648035632357239E-3</v>
      </c>
      <c r="F39" s="203"/>
      <c r="G39" s="159"/>
      <c r="H39" s="159"/>
    </row>
    <row r="40" spans="1:14" ht="19.5" customHeight="1" thickBot="1" x14ac:dyDescent="0.35">
      <c r="A40" s="159"/>
      <c r="B40" s="199"/>
      <c r="C40" s="200"/>
      <c r="D40" s="204" t="s">
        <v>4</v>
      </c>
      <c r="E40" s="205">
        <f>COUNT(E34:E37)</f>
        <v>3</v>
      </c>
      <c r="F40" s="206"/>
      <c r="G40" s="159"/>
      <c r="H40" s="159"/>
    </row>
    <row r="41" spans="1:14" ht="18.75" x14ac:dyDescent="0.3">
      <c r="A41" s="207"/>
      <c r="B41" s="208"/>
      <c r="C41" s="199"/>
      <c r="D41" s="199"/>
      <c r="E41" s="199"/>
      <c r="F41" s="209"/>
      <c r="G41" s="159"/>
      <c r="H41" s="159"/>
    </row>
    <row r="43" spans="1:14" ht="18.75" x14ac:dyDescent="0.3">
      <c r="A43" s="210" t="s">
        <v>0</v>
      </c>
      <c r="B43" s="154" t="s">
        <v>38</v>
      </c>
    </row>
    <row r="44" spans="1:14" ht="18.75" x14ac:dyDescent="0.3">
      <c r="A44" s="155" t="s">
        <v>39</v>
      </c>
      <c r="B44" s="211" t="str">
        <f>B21</f>
        <v xml:space="preserve">Each 1000 mLSterofundin ISO solution for Infusion contains Sodium chloride 6.80 g, potassium chloride 0.30 g, Magnesium chloride hexahydrate 0.20 g, Calcium chloride dihyrate 0.37 g, </v>
      </c>
    </row>
    <row r="45" spans="1:14" ht="18.75" x14ac:dyDescent="0.3">
      <c r="A45" s="211"/>
      <c r="B45" s="212"/>
      <c r="H45" s="213"/>
    </row>
    <row r="46" spans="1:14" ht="26.25" customHeight="1" x14ac:dyDescent="0.4">
      <c r="A46" s="211" t="s">
        <v>54</v>
      </c>
      <c r="B46" s="214">
        <v>1000</v>
      </c>
      <c r="C46" s="157" t="s">
        <v>55</v>
      </c>
      <c r="D46" s="215">
        <v>4522.1289999999999</v>
      </c>
      <c r="E46" s="157" t="str">
        <f>B20</f>
        <v xml:space="preserve">Sodium Chloride, Potassium Chloride, Magnesium Chloride hexahydrate &amp; Calcium chloride dihydrate
</v>
      </c>
      <c r="H46" s="213"/>
    </row>
    <row r="47" spans="1:14" ht="18.75" x14ac:dyDescent="0.3">
      <c r="A47" s="211"/>
      <c r="B47" s="216"/>
      <c r="H47" s="213"/>
    </row>
    <row r="48" spans="1:14" ht="26.25" customHeight="1" x14ac:dyDescent="0.4">
      <c r="A48" s="155" t="s">
        <v>56</v>
      </c>
      <c r="B48" s="217">
        <v>5.8440000000000003</v>
      </c>
      <c r="C48" s="159" t="str">
        <f>B20</f>
        <v xml:space="preserve">Sodium Chloride, Potassium Chloride, Magnesium Chloride hexahydrate &amp; Calcium chloride dihydrate
</v>
      </c>
      <c r="H48" s="213"/>
    </row>
    <row r="49" spans="1:10" ht="19.5" customHeight="1" thickBot="1" x14ac:dyDescent="0.35">
      <c r="A49" s="159"/>
      <c r="B49" s="159"/>
      <c r="C49" s="159"/>
      <c r="D49" s="159"/>
      <c r="H49" s="213"/>
    </row>
    <row r="50" spans="1:10" ht="19.5" customHeight="1" thickBot="1" x14ac:dyDescent="0.35">
      <c r="C50" s="159"/>
      <c r="D50" s="159"/>
      <c r="E50" s="159"/>
      <c r="F50" s="159"/>
      <c r="G50" s="292" t="s">
        <v>42</v>
      </c>
      <c r="H50" s="293"/>
      <c r="J50" s="218"/>
    </row>
    <row r="51" spans="1:10" ht="19.5" customHeight="1" thickBot="1" x14ac:dyDescent="0.35">
      <c r="A51" s="219" t="s">
        <v>43</v>
      </c>
      <c r="B51" s="171" t="s">
        <v>57</v>
      </c>
      <c r="C51" s="171" t="s">
        <v>45</v>
      </c>
      <c r="D51" s="171" t="s">
        <v>46</v>
      </c>
      <c r="E51" s="171" t="s">
        <v>47</v>
      </c>
      <c r="F51" s="220" t="s">
        <v>48</v>
      </c>
      <c r="G51" s="171" t="s">
        <v>49</v>
      </c>
      <c r="H51" s="171" t="s">
        <v>58</v>
      </c>
      <c r="I51" s="221" t="s">
        <v>51</v>
      </c>
      <c r="J51" s="222"/>
    </row>
    <row r="52" spans="1:10" ht="26.25" customHeight="1" x14ac:dyDescent="0.4">
      <c r="A52" s="223" t="s">
        <v>32</v>
      </c>
      <c r="B52" s="224">
        <v>5</v>
      </c>
      <c r="C52" s="225">
        <v>6.3819999999999997</v>
      </c>
      <c r="D52" s="226">
        <v>0</v>
      </c>
      <c r="E52" s="227">
        <f>IF(ISBLANK(B52),"-",C52-$D$56)</f>
        <v>6.3819999999999997</v>
      </c>
      <c r="F52" s="228">
        <f>IF(ISBLANK(B52), "-",E52*$G$38)</f>
        <v>6.4255430737188446</v>
      </c>
      <c r="G52" s="229">
        <f>IF(ISBLANK(B52),"-",F52*$B$48)</f>
        <v>37.550873722812931</v>
      </c>
      <c r="H52" s="230">
        <f>IF(ISBLANK(B52),"-",G52*$B$46/B52)</f>
        <v>7510.1747445625861</v>
      </c>
      <c r="I52" s="179">
        <f>IF(ISBLANK(B52),"-",H52/$D$46)</f>
        <v>1.6607608373318379</v>
      </c>
      <c r="J52" s="231"/>
    </row>
    <row r="53" spans="1:10" ht="26.25" customHeight="1" x14ac:dyDescent="0.4">
      <c r="A53" s="232" t="s">
        <v>33</v>
      </c>
      <c r="B53" s="233">
        <v>5</v>
      </c>
      <c r="C53" s="234">
        <v>6.3949999999999996</v>
      </c>
      <c r="D53" s="235">
        <v>0</v>
      </c>
      <c r="E53" s="236">
        <f>IF(ISBLANK(B53),"-",C53-$D$56)</f>
        <v>6.3949999999999996</v>
      </c>
      <c r="F53" s="237">
        <f>IF(ISBLANK(B53), "-",E53*$G$38)</f>
        <v>6.438631770045756</v>
      </c>
      <c r="G53" s="238">
        <f>IF(ISBLANK(B53),"-",F53*$B$48)</f>
        <v>37.6273640641474</v>
      </c>
      <c r="H53" s="239">
        <f>IF(ISBLANK(B53),"-",G53*$B$46/B53)</f>
        <v>7525.4728128294792</v>
      </c>
      <c r="I53" s="186">
        <f>IF(ISBLANK(B53),"-",H53/$D$46)</f>
        <v>1.6641437722872301</v>
      </c>
      <c r="J53" s="231"/>
    </row>
    <row r="54" spans="1:10" ht="26.25" customHeight="1" x14ac:dyDescent="0.4">
      <c r="A54" s="232" t="s">
        <v>34</v>
      </c>
      <c r="B54" s="233">
        <v>5</v>
      </c>
      <c r="C54" s="234">
        <v>6.3550000000000004</v>
      </c>
      <c r="D54" s="235">
        <v>0</v>
      </c>
      <c r="E54" s="236">
        <f>IF(ISBLANK(B54),"-",C54-$D$56)</f>
        <v>6.3550000000000004</v>
      </c>
      <c r="F54" s="237">
        <f>IF(ISBLANK(B54), "-",E54*$G$38)</f>
        <v>6.3983588582706465</v>
      </c>
      <c r="G54" s="238">
        <f>IF(ISBLANK(B54),"-",F54*$B$48)</f>
        <v>37.392009167733661</v>
      </c>
      <c r="H54" s="239">
        <f>IF(ISBLANK(B54),"-",G54*$B$46/B54)</f>
        <v>7478.4018335467317</v>
      </c>
      <c r="I54" s="186">
        <f>IF(ISBLANK(B54),"-",H54/$D$46)</f>
        <v>1.6537347416552539</v>
      </c>
      <c r="J54" s="231"/>
    </row>
    <row r="55" spans="1:10" ht="27" customHeight="1" thickBot="1" x14ac:dyDescent="0.45">
      <c r="A55" s="240" t="s">
        <v>35</v>
      </c>
      <c r="B55" s="241"/>
      <c r="C55" s="242"/>
      <c r="D55" s="243"/>
      <c r="E55" s="244" t="str">
        <f>IF(ISBLANK(B55),"-",C55-$D$56)</f>
        <v>-</v>
      </c>
      <c r="F55" s="245" t="str">
        <f>IF(ISBLANK(B55), "-",E55*$G$38)</f>
        <v>-</v>
      </c>
      <c r="G55" s="246" t="str">
        <f>IF(ISBLANK(B55),"-",F55*$B$48)</f>
        <v>-</v>
      </c>
      <c r="H55" s="247" t="str">
        <f>IF(ISBLANK(B55),"-",G55*$B$46/B55)</f>
        <v>-</v>
      </c>
      <c r="I55" s="186" t="str">
        <f>IF(ISBLANK(B55),"-",H55/$D$46)</f>
        <v>-</v>
      </c>
      <c r="J55" s="206"/>
    </row>
    <row r="56" spans="1:10" ht="26.25" customHeight="1" x14ac:dyDescent="0.4">
      <c r="C56" s="248" t="s">
        <v>36</v>
      </c>
      <c r="D56" s="249">
        <f>AVERAGE(D52:D55)</f>
        <v>0</v>
      </c>
      <c r="F56" s="248" t="s">
        <v>36</v>
      </c>
      <c r="G56" s="250">
        <f>AVERAGE(G52:G55)</f>
        <v>37.523415651564662</v>
      </c>
      <c r="H56" s="251">
        <f>AVERAGE(H52:H55)</f>
        <v>7504.683130312932</v>
      </c>
      <c r="I56" s="252">
        <f>AVERAGE(I52:I55)</f>
        <v>1.6595464504247739</v>
      </c>
      <c r="J56" s="253"/>
    </row>
    <row r="57" spans="1:10" ht="26.25" customHeight="1" x14ac:dyDescent="0.4">
      <c r="C57" s="201" t="s">
        <v>37</v>
      </c>
      <c r="D57" s="202" t="str">
        <f>IF(D56=0,"-",STDEV(D52:D55)/D56)</f>
        <v>-</v>
      </c>
      <c r="F57" s="201" t="s">
        <v>37</v>
      </c>
      <c r="G57" s="254"/>
      <c r="H57" s="255">
        <f>STDEV(H52:H55)/H56</f>
        <v>3.1994952838809115E-3</v>
      </c>
      <c r="I57" s="256">
        <f>STDEV(I52:I55)/I56</f>
        <v>3.1994952838809432E-3</v>
      </c>
      <c r="J57" s="257"/>
    </row>
    <row r="58" spans="1:10" ht="27" customHeight="1" thickBot="1" x14ac:dyDescent="0.45">
      <c r="C58" s="204" t="s">
        <v>4</v>
      </c>
      <c r="D58" s="205">
        <f>COUNT(D52:D55)</f>
        <v>3</v>
      </c>
      <c r="F58" s="204" t="s">
        <v>4</v>
      </c>
      <c r="G58" s="258">
        <f>COUNT(G52:G55)</f>
        <v>3</v>
      </c>
      <c r="H58" s="259">
        <f>COUNT(H52:H55)</f>
        <v>3</v>
      </c>
      <c r="I58" s="258">
        <f>COUNT(I52:I55)</f>
        <v>3</v>
      </c>
      <c r="J58" s="260"/>
    </row>
    <row r="59" spans="1:10" ht="18.75" x14ac:dyDescent="0.3">
      <c r="H59" s="213"/>
      <c r="J59" s="159"/>
    </row>
    <row r="60" spans="1:10" ht="18.75" x14ac:dyDescent="0.3">
      <c r="H60" s="213"/>
    </row>
    <row r="61" spans="1:10" ht="19.5" customHeight="1" thickBot="1" x14ac:dyDescent="0.35">
      <c r="A61" s="261"/>
      <c r="B61" s="261"/>
      <c r="C61" s="262"/>
      <c r="D61" s="262"/>
      <c r="E61" s="262"/>
      <c r="F61" s="262"/>
      <c r="G61" s="262"/>
      <c r="H61" s="262"/>
    </row>
    <row r="62" spans="1:10" ht="18.75" x14ac:dyDescent="0.3">
      <c r="B62" s="285" t="s">
        <v>5</v>
      </c>
      <c r="C62" s="285"/>
      <c r="E62" s="263" t="s">
        <v>6</v>
      </c>
      <c r="F62" s="264"/>
      <c r="G62" s="285" t="s">
        <v>7</v>
      </c>
      <c r="H62" s="285"/>
    </row>
    <row r="63" spans="1:10" ht="83.25" customHeight="1" x14ac:dyDescent="0.3">
      <c r="A63" s="265" t="s">
        <v>8</v>
      </c>
      <c r="B63" s="272" t="s">
        <v>66</v>
      </c>
      <c r="C63" s="272" t="s">
        <v>67</v>
      </c>
      <c r="E63" s="266"/>
      <c r="F63" s="157"/>
      <c r="G63" s="266"/>
      <c r="H63" s="266"/>
    </row>
    <row r="64" spans="1:10" ht="84" customHeight="1" x14ac:dyDescent="0.3">
      <c r="A64" s="265" t="s">
        <v>9</v>
      </c>
      <c r="B64" s="274"/>
      <c r="C64" s="267"/>
      <c r="E64" s="268"/>
      <c r="F64" s="157"/>
      <c r="G64" s="269"/>
      <c r="H64" s="269"/>
    </row>
    <row r="65" spans="1:9" ht="18.75" x14ac:dyDescent="0.3">
      <c r="A65" s="213"/>
      <c r="B65" s="213"/>
      <c r="C65" s="213"/>
      <c r="D65" s="213"/>
      <c r="E65" s="213"/>
      <c r="F65" s="270"/>
      <c r="G65" s="213"/>
      <c r="H65" s="213"/>
      <c r="I65" s="159"/>
    </row>
    <row r="66" spans="1:9" ht="18.75" x14ac:dyDescent="0.3">
      <c r="A66" s="213"/>
      <c r="B66" s="213"/>
      <c r="C66" s="213"/>
      <c r="D66" s="213"/>
      <c r="E66" s="213"/>
      <c r="F66" s="270"/>
      <c r="G66" s="213"/>
      <c r="H66" s="213"/>
      <c r="I66" s="159"/>
    </row>
    <row r="67" spans="1:9" ht="18.75" x14ac:dyDescent="0.3">
      <c r="A67" s="213"/>
      <c r="B67" s="213"/>
      <c r="C67" s="213"/>
      <c r="D67" s="213"/>
      <c r="E67" s="213"/>
      <c r="F67" s="270"/>
      <c r="G67" s="213"/>
      <c r="H67" s="213"/>
      <c r="I67" s="159"/>
    </row>
    <row r="68" spans="1:9" ht="18.75" x14ac:dyDescent="0.3">
      <c r="A68" s="213"/>
      <c r="B68" s="213"/>
      <c r="C68" s="213"/>
      <c r="D68" s="213"/>
      <c r="E68" s="213"/>
      <c r="F68" s="270"/>
      <c r="G68" s="213"/>
      <c r="H68" s="213"/>
      <c r="I68" s="159"/>
    </row>
    <row r="69" spans="1:9" ht="18.75" x14ac:dyDescent="0.3">
      <c r="A69" s="213"/>
      <c r="B69" s="213"/>
      <c r="C69" s="213"/>
      <c r="D69" s="213"/>
      <c r="E69" s="213"/>
      <c r="F69" s="270"/>
      <c r="G69" s="213"/>
      <c r="H69" s="213"/>
      <c r="I69" s="159"/>
    </row>
    <row r="70" spans="1:9" ht="18.75" x14ac:dyDescent="0.3">
      <c r="A70" s="213"/>
      <c r="B70" s="213"/>
      <c r="C70" s="213"/>
      <c r="D70" s="213"/>
      <c r="E70" s="213"/>
      <c r="F70" s="270"/>
      <c r="G70" s="213"/>
      <c r="H70" s="213"/>
      <c r="I70" s="159"/>
    </row>
    <row r="71" spans="1:9" ht="18.75" x14ac:dyDescent="0.3">
      <c r="A71" s="213"/>
      <c r="B71" s="213"/>
      <c r="C71" s="213"/>
      <c r="D71" s="213"/>
      <c r="E71" s="213"/>
      <c r="F71" s="270"/>
      <c r="G71" s="213"/>
      <c r="H71" s="213"/>
      <c r="I71" s="159"/>
    </row>
    <row r="72" spans="1:9" ht="18.75" x14ac:dyDescent="0.3">
      <c r="A72" s="213"/>
      <c r="B72" s="213"/>
      <c r="C72" s="213"/>
      <c r="D72" s="213"/>
      <c r="E72" s="213"/>
      <c r="F72" s="270"/>
      <c r="G72" s="213"/>
      <c r="H72" s="213"/>
      <c r="I72" s="159"/>
    </row>
    <row r="73" spans="1:9" ht="18.75" x14ac:dyDescent="0.3">
      <c r="A73" s="213"/>
      <c r="B73" s="213"/>
      <c r="C73" s="213"/>
      <c r="D73" s="213"/>
      <c r="E73" s="213"/>
      <c r="F73" s="270"/>
      <c r="G73" s="213"/>
      <c r="H73" s="213"/>
      <c r="I73" s="159"/>
    </row>
    <row r="250" spans="1:1" x14ac:dyDescent="0.3">
      <c r="A250" s="144">
        <v>0</v>
      </c>
    </row>
  </sheetData>
  <sheetProtection password="F258" sheet="1" objects="1" scenarios="1" formatCells="0" formatColumn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20" priority="1" operator="greaterThan">
      <formula>0.002</formula>
    </cfRule>
  </conditionalFormatting>
  <conditionalFormatting sqref="F39">
    <cfRule type="cellIs" dxfId="19" priority="2" operator="greaterThan">
      <formula>0.002</formula>
    </cfRule>
  </conditionalFormatting>
  <conditionalFormatting sqref="G57">
    <cfRule type="cellIs" dxfId="18" priority="3" operator="greaterThan">
      <formula>0.02</formula>
    </cfRule>
  </conditionalFormatting>
  <conditionalFormatting sqref="H57">
    <cfRule type="cellIs" dxfId="17" priority="4" operator="greaterThan">
      <formula>0.02</formula>
    </cfRule>
  </conditionalFormatting>
  <conditionalFormatting sqref="I57">
    <cfRule type="cellIs" dxfId="16" priority="5" operator="greaterThan">
      <formula>0.02</formula>
    </cfRule>
  </conditionalFormatting>
  <conditionalFormatting sqref="J57">
    <cfRule type="cellIs" dxfId="15" priority="6" operator="greaterThan">
      <formula>0.02</formula>
    </cfRule>
  </conditionalFormatting>
  <conditionalFormatting sqref="F38">
    <cfRule type="cellIs" dxfId="14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40" zoomScale="55" zoomScaleNormal="75" zoomScalePageLayoutView="55" workbookViewId="0">
      <selection activeCell="D56" sqref="D56"/>
    </sheetView>
  </sheetViews>
  <sheetFormatPr defaultRowHeight="16.5" x14ac:dyDescent="0.3"/>
  <cols>
    <col min="1" max="1" width="66.28515625" style="144" customWidth="1"/>
    <col min="2" max="2" width="32.28515625" style="144" customWidth="1"/>
    <col min="3" max="3" width="33.28515625" style="144" customWidth="1"/>
    <col min="4" max="4" width="30.5703125" style="144" customWidth="1"/>
    <col min="5" max="5" width="33.5703125" style="144" customWidth="1"/>
    <col min="6" max="6" width="39.85546875" style="144" customWidth="1"/>
    <col min="7" max="7" width="31.7109375" style="144" customWidth="1"/>
    <col min="8" max="8" width="31.140625" style="144" customWidth="1"/>
    <col min="9" max="9" width="32.28515625" style="142" customWidth="1"/>
    <col min="10" max="10" width="22.28515625" style="142" customWidth="1"/>
    <col min="11" max="11" width="19.5703125" style="142" customWidth="1"/>
    <col min="12" max="12" width="21.140625" style="142" customWidth="1"/>
    <col min="13" max="13" width="9.140625" style="142" customWidth="1"/>
    <col min="14" max="16384" width="9.140625" style="143"/>
  </cols>
  <sheetData>
    <row r="1" spans="1:9" ht="15" x14ac:dyDescent="0.3">
      <c r="A1" s="286" t="s">
        <v>10</v>
      </c>
      <c r="B1" s="286"/>
      <c r="C1" s="286"/>
      <c r="D1" s="286"/>
      <c r="E1" s="286"/>
      <c r="F1" s="286"/>
      <c r="G1" s="286"/>
      <c r="H1" s="286"/>
      <c r="I1" s="286"/>
    </row>
    <row r="2" spans="1:9" ht="15" x14ac:dyDescent="0.3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5" x14ac:dyDescent="0.3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5" x14ac:dyDescent="0.3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5" x14ac:dyDescent="0.3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5" x14ac:dyDescent="0.3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5" x14ac:dyDescent="0.3">
      <c r="A7" s="286"/>
      <c r="B7" s="286"/>
      <c r="C7" s="286"/>
      <c r="D7" s="286"/>
      <c r="E7" s="286"/>
      <c r="F7" s="286"/>
      <c r="G7" s="286"/>
      <c r="H7" s="286"/>
      <c r="I7" s="286"/>
    </row>
    <row r="8" spans="1:9" ht="15" x14ac:dyDescent="0.3">
      <c r="A8" s="287" t="s">
        <v>11</v>
      </c>
      <c r="B8" s="287"/>
      <c r="C8" s="287"/>
      <c r="D8" s="287"/>
      <c r="E8" s="287"/>
      <c r="F8" s="287"/>
      <c r="G8" s="287"/>
      <c r="H8" s="287"/>
      <c r="I8" s="287"/>
    </row>
    <row r="9" spans="1:9" ht="15" x14ac:dyDescent="0.3">
      <c r="A9" s="287"/>
      <c r="B9" s="287"/>
      <c r="C9" s="287"/>
      <c r="D9" s="287"/>
      <c r="E9" s="287"/>
      <c r="F9" s="287"/>
      <c r="G9" s="287"/>
      <c r="H9" s="287"/>
      <c r="I9" s="287"/>
    </row>
    <row r="10" spans="1:9" ht="15" x14ac:dyDescent="0.3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ht="15" x14ac:dyDescent="0.3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ht="15" x14ac:dyDescent="0.3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ht="15" x14ac:dyDescent="0.3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ht="15" x14ac:dyDescent="0.3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35"/>
    <row r="16" spans="1:9" ht="19.5" customHeight="1" thickBot="1" x14ac:dyDescent="0.35">
      <c r="A16" s="288" t="s">
        <v>12</v>
      </c>
      <c r="B16" s="289"/>
      <c r="C16" s="289"/>
      <c r="D16" s="289"/>
      <c r="E16" s="289"/>
      <c r="F16" s="289"/>
      <c r="G16" s="289"/>
      <c r="H16" s="290"/>
    </row>
    <row r="17" spans="1:14" ht="18.75" x14ac:dyDescent="0.3">
      <c r="A17" s="291" t="s">
        <v>13</v>
      </c>
      <c r="B17" s="291"/>
      <c r="C17" s="291"/>
      <c r="D17" s="291"/>
      <c r="E17" s="291"/>
      <c r="F17" s="291"/>
      <c r="G17" s="291"/>
      <c r="H17" s="291"/>
    </row>
    <row r="18" spans="1:14" ht="18.75" x14ac:dyDescent="0.3">
      <c r="A18" s="145" t="s">
        <v>14</v>
      </c>
      <c r="B18" s="146" t="str">
        <f>'Sodium Chloride'!B18</f>
        <v>STEROFUNDIN Â® ISO SOLUTION FOR INFUSION</v>
      </c>
      <c r="C18" s="146"/>
      <c r="D18" s="146"/>
      <c r="E18" s="146"/>
    </row>
    <row r="19" spans="1:14" ht="18.75" x14ac:dyDescent="0.3">
      <c r="A19" s="145" t="s">
        <v>15</v>
      </c>
      <c r="B19" s="147" t="str">
        <f>'Sodium Chloride'!B19</f>
        <v>NDQD201610164</v>
      </c>
      <c r="C19" s="148">
        <v>22</v>
      </c>
    </row>
    <row r="20" spans="1:14" ht="18.75" x14ac:dyDescent="0.3">
      <c r="A20" s="145" t="s">
        <v>16</v>
      </c>
      <c r="B20" s="147" t="str">
        <f>'Sodium Chloride'!B20</f>
        <v xml:space="preserve">Sodium Chloride, Potassium Chloride, Magnesium Chloride hexahydrate &amp; Calcium chloride dihydrate
</v>
      </c>
    </row>
    <row r="21" spans="1:14" ht="18.75" x14ac:dyDescent="0.3">
      <c r="A21" s="145" t="s">
        <v>17</v>
      </c>
      <c r="B21" s="149" t="str">
        <f>'Sodium Chloride'!B21</f>
        <v xml:space="preserve">Each 1000 mLSterofundin ISO solution for Infusion contains Sodium chloride 6.80 g, potassium chloride 0.30 g, Magnesium chloride hexahydrate 0.20 g, Calcium chloride dihyrate 0.37 g, </v>
      </c>
      <c r="C21" s="149"/>
      <c r="D21" s="149"/>
      <c r="E21" s="149"/>
      <c r="F21" s="149"/>
      <c r="G21" s="149"/>
      <c r="H21" s="149"/>
      <c r="I21" s="150"/>
    </row>
    <row r="22" spans="1:14" ht="18.75" x14ac:dyDescent="0.3">
      <c r="A22" s="145" t="s">
        <v>18</v>
      </c>
      <c r="B22" s="151">
        <v>42758</v>
      </c>
    </row>
    <row r="23" spans="1:14" ht="18.75" x14ac:dyDescent="0.3">
      <c r="A23" s="145" t="s">
        <v>19</v>
      </c>
      <c r="B23" s="151">
        <v>42760</v>
      </c>
    </row>
    <row r="24" spans="1:14" ht="18.75" x14ac:dyDescent="0.3">
      <c r="A24" s="145"/>
      <c r="B24" s="152"/>
    </row>
    <row r="25" spans="1:14" ht="18.75" x14ac:dyDescent="0.3">
      <c r="A25" s="153" t="s">
        <v>0</v>
      </c>
      <c r="B25" s="154" t="s">
        <v>53</v>
      </c>
    </row>
    <row r="26" spans="1:14" s="160" customFormat="1" ht="18.75" x14ac:dyDescent="0.3">
      <c r="A26" s="155"/>
      <c r="B26" s="156"/>
      <c r="C26" s="157"/>
      <c r="D26" s="157"/>
      <c r="E26" s="157"/>
      <c r="F26" s="157"/>
      <c r="G26" s="157"/>
      <c r="H26" s="157"/>
      <c r="I26" s="158"/>
      <c r="J26" s="158"/>
      <c r="K26" s="158"/>
      <c r="L26" s="158"/>
      <c r="M26" s="158"/>
      <c r="N26" s="159"/>
    </row>
    <row r="27" spans="1:14" s="160" customFormat="1" ht="26.25" customHeight="1" x14ac:dyDescent="0.4">
      <c r="A27" s="161" t="s">
        <v>1</v>
      </c>
      <c r="B27" s="162" t="s">
        <v>52</v>
      </c>
      <c r="C27" s="163"/>
      <c r="D27" s="159"/>
      <c r="E27" s="159"/>
      <c r="F27" s="159"/>
      <c r="G27" s="159"/>
      <c r="H27" s="157"/>
      <c r="I27" s="158"/>
      <c r="J27" s="158"/>
      <c r="K27" s="158"/>
      <c r="L27" s="158"/>
      <c r="M27" s="158"/>
      <c r="N27" s="159"/>
    </row>
    <row r="28" spans="1:14" s="160" customFormat="1" ht="26.25" customHeight="1" x14ac:dyDescent="0.4">
      <c r="A28" s="164" t="s">
        <v>21</v>
      </c>
      <c r="B28" s="163">
        <v>58.44</v>
      </c>
      <c r="C28" s="165"/>
      <c r="D28" s="166"/>
      <c r="E28" s="166"/>
      <c r="F28" s="166"/>
      <c r="G28" s="166"/>
      <c r="H28" s="157"/>
      <c r="I28" s="158"/>
      <c r="J28" s="158"/>
      <c r="K28" s="158"/>
      <c r="L28" s="158"/>
      <c r="M28" s="158"/>
      <c r="N28" s="159"/>
    </row>
    <row r="29" spans="1:14" s="160" customFormat="1" ht="26.25" customHeight="1" x14ac:dyDescent="0.4">
      <c r="A29" s="155" t="s">
        <v>22</v>
      </c>
      <c r="B29" s="167">
        <v>0.1</v>
      </c>
      <c r="C29" s="165"/>
      <c r="D29" s="166"/>
      <c r="E29" s="166"/>
      <c r="F29" s="166"/>
      <c r="G29" s="166"/>
      <c r="H29" s="157"/>
      <c r="I29" s="158"/>
      <c r="J29" s="158"/>
      <c r="K29" s="158"/>
      <c r="L29" s="158"/>
      <c r="M29" s="158"/>
      <c r="N29" s="159"/>
    </row>
    <row r="30" spans="1:14" s="160" customFormat="1" ht="18.75" x14ac:dyDescent="0.3">
      <c r="A30" s="168" t="s">
        <v>23</v>
      </c>
      <c r="B30" s="169">
        <v>1</v>
      </c>
      <c r="C30" s="170" t="s">
        <v>24</v>
      </c>
      <c r="D30" s="169">
        <v>1</v>
      </c>
      <c r="F30" s="157"/>
      <c r="G30" s="157"/>
      <c r="H30" s="157"/>
      <c r="I30" s="158"/>
      <c r="J30" s="158"/>
      <c r="K30" s="158"/>
      <c r="L30" s="158"/>
      <c r="M30" s="158"/>
      <c r="N30" s="159"/>
    </row>
    <row r="31" spans="1:14" s="160" customFormat="1" ht="18.75" x14ac:dyDescent="0.3">
      <c r="A31" s="155"/>
      <c r="B31" s="156"/>
      <c r="C31" s="157"/>
      <c r="D31" s="157"/>
      <c r="E31" s="157"/>
      <c r="F31" s="157"/>
      <c r="G31" s="157"/>
      <c r="H31" s="157"/>
      <c r="I31" s="158"/>
      <c r="J31" s="158"/>
      <c r="K31" s="158"/>
      <c r="L31" s="158"/>
      <c r="M31" s="158"/>
      <c r="N31" s="159"/>
    </row>
    <row r="32" spans="1:14" s="160" customFormat="1" ht="19.5" customHeight="1" thickBot="1" x14ac:dyDescent="0.35">
      <c r="A32" s="155"/>
      <c r="B32" s="156"/>
      <c r="C32" s="157"/>
      <c r="D32" s="157"/>
      <c r="E32" s="157"/>
      <c r="F32" s="157"/>
      <c r="G32" s="157"/>
      <c r="H32" s="157"/>
      <c r="I32" s="158"/>
      <c r="J32" s="158"/>
      <c r="K32" s="158"/>
      <c r="L32" s="158"/>
      <c r="M32" s="158"/>
      <c r="N32" s="159"/>
    </row>
    <row r="33" spans="1:14" s="160" customFormat="1" ht="19.5" customHeight="1" thickBot="1" x14ac:dyDescent="0.35">
      <c r="A33" s="171" t="s">
        <v>25</v>
      </c>
      <c r="B33" s="171" t="s">
        <v>26</v>
      </c>
      <c r="C33" s="172" t="s">
        <v>27</v>
      </c>
      <c r="D33" s="171" t="s">
        <v>28</v>
      </c>
      <c r="E33" s="173" t="s">
        <v>29</v>
      </c>
      <c r="F33" s="173" t="s">
        <v>30</v>
      </c>
      <c r="G33" s="171" t="s">
        <v>31</v>
      </c>
      <c r="J33" s="158"/>
      <c r="K33" s="158"/>
      <c r="L33" s="158"/>
      <c r="M33" s="158"/>
      <c r="N33" s="159"/>
    </row>
    <row r="34" spans="1:14" s="160" customFormat="1" ht="26.25" customHeight="1" x14ac:dyDescent="0.4">
      <c r="A34" s="174" t="s">
        <v>32</v>
      </c>
      <c r="B34" s="175">
        <v>50.19</v>
      </c>
      <c r="C34" s="176">
        <f>IF(ISBLANK(B34), "-",B34/$B$28*($B$30/$D$30))</f>
        <v>0.85882956878850103</v>
      </c>
      <c r="D34" s="177">
        <v>8.7729999999999997</v>
      </c>
      <c r="E34" s="178">
        <f>IF(ISBLANK(B34), "-",C34/D34)</f>
        <v>9.7894627697310055E-2</v>
      </c>
      <c r="F34" s="179">
        <f>IF(ISBLANK(B34), "-",(E34-$B$29)/$B$29)</f>
        <v>-2.1053723026899507E-2</v>
      </c>
      <c r="G34" s="180">
        <f>IF(ISBLANK(B34),"-",E34/$B$29)</f>
        <v>0.97894627697310055</v>
      </c>
      <c r="J34" s="158"/>
      <c r="K34" s="158"/>
      <c r="L34" s="158"/>
      <c r="M34" s="158"/>
      <c r="N34" s="159"/>
    </row>
    <row r="35" spans="1:14" s="160" customFormat="1" ht="26.25" customHeight="1" x14ac:dyDescent="0.4">
      <c r="A35" s="181" t="s">
        <v>33</v>
      </c>
      <c r="B35" s="182">
        <v>50.36</v>
      </c>
      <c r="C35" s="183">
        <f>IF(ISBLANK(B35), "-",B35/$B$28*($B$30/$D$30))</f>
        <v>0.86173853524982891</v>
      </c>
      <c r="D35" s="184">
        <v>8.7899999999999991</v>
      </c>
      <c r="E35" s="185">
        <f>IF(ISBLANK(B35), "-",C35/D35)</f>
        <v>9.8036238367443573E-2</v>
      </c>
      <c r="F35" s="186">
        <f>IF(ISBLANK(B35), "-",(E35-$B$29)/$B$29)</f>
        <v>-1.9637616325564322E-2</v>
      </c>
      <c r="G35" s="187">
        <f>IF(ISBLANK(B35),"-",E35/$B$29)</f>
        <v>0.98036238367443573</v>
      </c>
      <c r="J35" s="158"/>
      <c r="K35" s="158"/>
      <c r="L35" s="158"/>
      <c r="M35" s="158"/>
      <c r="N35" s="159"/>
    </row>
    <row r="36" spans="1:14" s="160" customFormat="1" ht="26.25" customHeight="1" x14ac:dyDescent="0.4">
      <c r="A36" s="181" t="s">
        <v>34</v>
      </c>
      <c r="B36" s="182">
        <v>50.5</v>
      </c>
      <c r="C36" s="183">
        <f>IF(ISBLANK(B36), "-",B36/$B$28*($B$30/$D$30))</f>
        <v>0.86413415468856947</v>
      </c>
      <c r="D36" s="184">
        <v>8.8089999999999993</v>
      </c>
      <c r="E36" s="185">
        <f>IF(ISBLANK(B36), "-",C36/D36)</f>
        <v>9.8096736824675845E-2</v>
      </c>
      <c r="F36" s="186">
        <f>IF(ISBLANK(B36), "-",(E36-$B$29)/$B$29)</f>
        <v>-1.9032631753241602E-2</v>
      </c>
      <c r="G36" s="187">
        <f>IF(ISBLANK(B36),"-",E36/$B$29)</f>
        <v>0.98096736824675845</v>
      </c>
      <c r="J36" s="158"/>
      <c r="K36" s="158"/>
      <c r="L36" s="158"/>
      <c r="M36" s="158"/>
      <c r="N36" s="159"/>
    </row>
    <row r="37" spans="1:14" s="160" customFormat="1" ht="27" customHeight="1" thickBot="1" x14ac:dyDescent="0.45">
      <c r="A37" s="188" t="s">
        <v>35</v>
      </c>
      <c r="B37" s="189"/>
      <c r="C37" s="190" t="str">
        <f>IF(ISBLANK(B37), "-",B37/$B$28*($B$30/$D$30))</f>
        <v>-</v>
      </c>
      <c r="D37" s="191"/>
      <c r="E37" s="192" t="str">
        <f>IF(ISBLANK(B37), "-",C37/D37)</f>
        <v>-</v>
      </c>
      <c r="F37" s="193" t="str">
        <f>IF(ISBLANK(B37), "-",(E37-$B$29)/$B$29)</f>
        <v>-</v>
      </c>
      <c r="G37" s="194" t="str">
        <f>IF(ISBLANK(B37),"-",E37/$B$29)</f>
        <v>-</v>
      </c>
      <c r="J37" s="158"/>
      <c r="K37" s="158"/>
      <c r="L37" s="158"/>
      <c r="M37" s="158"/>
      <c r="N37" s="159"/>
    </row>
    <row r="38" spans="1:14" ht="19.5" customHeight="1" thickBot="1" x14ac:dyDescent="0.35">
      <c r="A38" s="159"/>
      <c r="B38" s="159"/>
      <c r="C38" s="159"/>
      <c r="D38" s="195" t="s">
        <v>36</v>
      </c>
      <c r="E38" s="196">
        <f>AVERAGE(E34:E37)</f>
        <v>9.8009200963143153E-2</v>
      </c>
      <c r="F38" s="197">
        <f>AVERAGE(F34:F37)</f>
        <v>-1.9907990368568478E-2</v>
      </c>
      <c r="G38" s="198">
        <f>AVERAGE(G34:G37)</f>
        <v>0.98009200963143162</v>
      </c>
      <c r="H38" s="159"/>
      <c r="L38" s="158"/>
      <c r="M38" s="158"/>
      <c r="N38" s="159"/>
    </row>
    <row r="39" spans="1:14" ht="18.75" x14ac:dyDescent="0.3">
      <c r="A39" s="159"/>
      <c r="B39" s="199"/>
      <c r="C39" s="200"/>
      <c r="D39" s="201" t="s">
        <v>37</v>
      </c>
      <c r="E39" s="202">
        <f>STDEV(E34:E37)/E38</f>
        <v>1.058388603825415E-3</v>
      </c>
      <c r="F39" s="203"/>
      <c r="G39" s="159"/>
      <c r="H39" s="159"/>
    </row>
    <row r="40" spans="1:14" ht="19.5" customHeight="1" thickBot="1" x14ac:dyDescent="0.35">
      <c r="A40" s="159"/>
      <c r="B40" s="199"/>
      <c r="C40" s="200"/>
      <c r="D40" s="204" t="s">
        <v>4</v>
      </c>
      <c r="E40" s="205">
        <f>COUNT(E34:E37)</f>
        <v>3</v>
      </c>
      <c r="F40" s="206"/>
      <c r="G40" s="159"/>
      <c r="H40" s="159"/>
    </row>
    <row r="41" spans="1:14" ht="18.75" x14ac:dyDescent="0.3">
      <c r="A41" s="207"/>
      <c r="B41" s="208"/>
      <c r="C41" s="199"/>
      <c r="D41" s="199"/>
      <c r="E41" s="199"/>
      <c r="F41" s="209"/>
      <c r="G41" s="159"/>
      <c r="H41" s="159"/>
    </row>
    <row r="43" spans="1:14" ht="18.75" x14ac:dyDescent="0.3">
      <c r="A43" s="210" t="s">
        <v>0</v>
      </c>
      <c r="B43" s="154" t="s">
        <v>38</v>
      </c>
    </row>
    <row r="44" spans="1:14" ht="18.75" x14ac:dyDescent="0.3">
      <c r="A44" s="155" t="s">
        <v>39</v>
      </c>
      <c r="B44" s="211" t="str">
        <f>B21</f>
        <v xml:space="preserve">Each 1000 mLSterofundin ISO solution for Infusion contains Sodium chloride 6.80 g, potassium chloride 0.30 g, Magnesium chloride hexahydrate 0.20 g, Calcium chloride dihyrate 0.37 g, </v>
      </c>
    </row>
    <row r="45" spans="1:14" ht="18.75" x14ac:dyDescent="0.3">
      <c r="A45" s="211"/>
      <c r="B45" s="212"/>
      <c r="H45" s="213"/>
    </row>
    <row r="46" spans="1:14" ht="26.25" customHeight="1" x14ac:dyDescent="0.4">
      <c r="A46" s="211" t="s">
        <v>54</v>
      </c>
      <c r="B46" s="214">
        <v>1000</v>
      </c>
      <c r="C46" s="157" t="s">
        <v>55</v>
      </c>
      <c r="D46" s="215">
        <v>4522.1289999999999</v>
      </c>
      <c r="E46" s="157" t="str">
        <f>B20</f>
        <v xml:space="preserve">Sodium Chloride, Potassium Chloride, Magnesium Chloride hexahydrate &amp; Calcium chloride dihydrate
</v>
      </c>
      <c r="H46" s="213"/>
    </row>
    <row r="47" spans="1:14" ht="18.75" x14ac:dyDescent="0.3">
      <c r="A47" s="211"/>
      <c r="B47" s="216"/>
      <c r="H47" s="213"/>
    </row>
    <row r="48" spans="1:14" ht="26.25" customHeight="1" x14ac:dyDescent="0.4">
      <c r="A48" s="155" t="s">
        <v>56</v>
      </c>
      <c r="B48" s="217">
        <v>5.8440000000000003</v>
      </c>
      <c r="C48" s="159" t="str">
        <f>B20</f>
        <v xml:space="preserve">Sodium Chloride, Potassium Chloride, Magnesium Chloride hexahydrate &amp; Calcium chloride dihydrate
</v>
      </c>
      <c r="H48" s="213"/>
    </row>
    <row r="49" spans="1:10" ht="19.5" customHeight="1" thickBot="1" x14ac:dyDescent="0.35">
      <c r="A49" s="159"/>
      <c r="B49" s="159"/>
      <c r="C49" s="159"/>
      <c r="D49" s="159"/>
      <c r="H49" s="213"/>
    </row>
    <row r="50" spans="1:10" ht="19.5" customHeight="1" thickBot="1" x14ac:dyDescent="0.35">
      <c r="C50" s="159"/>
      <c r="D50" s="159"/>
      <c r="E50" s="159"/>
      <c r="F50" s="159"/>
      <c r="G50" s="292" t="s">
        <v>42</v>
      </c>
      <c r="H50" s="293"/>
      <c r="J50" s="218"/>
    </row>
    <row r="51" spans="1:10" ht="19.5" customHeight="1" thickBot="1" x14ac:dyDescent="0.35">
      <c r="A51" s="219" t="s">
        <v>43</v>
      </c>
      <c r="B51" s="171" t="s">
        <v>57</v>
      </c>
      <c r="C51" s="171" t="s">
        <v>45</v>
      </c>
      <c r="D51" s="171" t="s">
        <v>46</v>
      </c>
      <c r="E51" s="171" t="s">
        <v>47</v>
      </c>
      <c r="F51" s="220" t="s">
        <v>48</v>
      </c>
      <c r="G51" s="171" t="s">
        <v>49</v>
      </c>
      <c r="H51" s="171" t="s">
        <v>58</v>
      </c>
      <c r="I51" s="221" t="s">
        <v>51</v>
      </c>
      <c r="J51" s="222"/>
    </row>
    <row r="52" spans="1:10" ht="26.25" customHeight="1" x14ac:dyDescent="0.4">
      <c r="A52" s="223" t="s">
        <v>32</v>
      </c>
      <c r="B52" s="224">
        <v>10</v>
      </c>
      <c r="C52" s="225">
        <v>12.981999999999999</v>
      </c>
      <c r="D52" s="226">
        <v>0</v>
      </c>
      <c r="E52" s="227">
        <f>IF(ISBLANK(B52),"-",C52-$D$56)</f>
        <v>12.981999999999999</v>
      </c>
      <c r="F52" s="228">
        <f>IF(ISBLANK(B52), "-",E52*$G$38)</f>
        <v>12.723554469035244</v>
      </c>
      <c r="G52" s="229">
        <f>IF(ISBLANK(B52),"-",F52*$B$48)</f>
        <v>74.35645231704197</v>
      </c>
      <c r="H52" s="230">
        <f>IF(ISBLANK(B52),"-",G52*$B$46/B52)</f>
        <v>7435.6452317041967</v>
      </c>
      <c r="I52" s="179">
        <f>IF(ISBLANK(B52),"-",H52/$D$46)</f>
        <v>1.6442797699278806</v>
      </c>
      <c r="J52" s="231"/>
    </row>
    <row r="53" spans="1:10" ht="26.25" customHeight="1" x14ac:dyDescent="0.4">
      <c r="A53" s="232" t="s">
        <v>33</v>
      </c>
      <c r="B53" s="233">
        <v>10</v>
      </c>
      <c r="C53" s="234">
        <v>13.023999999999999</v>
      </c>
      <c r="D53" s="235">
        <v>0</v>
      </c>
      <c r="E53" s="236">
        <f>IF(ISBLANK(B53),"-",C53-$D$56)</f>
        <v>13.023999999999999</v>
      </c>
      <c r="F53" s="237">
        <f>IF(ISBLANK(B53), "-",E53*$G$38)</f>
        <v>12.764718333439765</v>
      </c>
      <c r="G53" s="238">
        <f>IF(ISBLANK(B53),"-",F53*$B$48)</f>
        <v>74.597013940621991</v>
      </c>
      <c r="H53" s="239">
        <f>IF(ISBLANK(B53),"-",G53*$B$46/B53)</f>
        <v>7459.7013940622001</v>
      </c>
      <c r="I53" s="186">
        <f>IF(ISBLANK(B53),"-",H53/$D$46)</f>
        <v>1.6495994240903344</v>
      </c>
      <c r="J53" s="231"/>
    </row>
    <row r="54" spans="1:10" ht="26.25" customHeight="1" x14ac:dyDescent="0.4">
      <c r="A54" s="232" t="s">
        <v>34</v>
      </c>
      <c r="B54" s="233">
        <v>10</v>
      </c>
      <c r="C54" s="234">
        <v>13.032</v>
      </c>
      <c r="D54" s="235">
        <v>0</v>
      </c>
      <c r="E54" s="236">
        <f>IF(ISBLANK(B54),"-",C54-$D$56)</f>
        <v>13.032</v>
      </c>
      <c r="F54" s="237">
        <f>IF(ISBLANK(B54), "-",E54*$G$38)</f>
        <v>12.772559069516817</v>
      </c>
      <c r="G54" s="238">
        <f>IF(ISBLANK(B54),"-",F54*$B$48)</f>
        <v>74.642835202256279</v>
      </c>
      <c r="H54" s="239">
        <f>IF(ISBLANK(B54),"-",G54*$B$46/B54)</f>
        <v>7464.2835202256274</v>
      </c>
      <c r="I54" s="186">
        <f>IF(ISBLANK(B54),"-",H54/$D$46)</f>
        <v>1.6506126915498491</v>
      </c>
      <c r="J54" s="231"/>
    </row>
    <row r="55" spans="1:10" ht="27" customHeight="1" thickBot="1" x14ac:dyDescent="0.45">
      <c r="A55" s="240" t="s">
        <v>35</v>
      </c>
      <c r="B55" s="241">
        <v>10</v>
      </c>
      <c r="C55" s="242">
        <v>13.028</v>
      </c>
      <c r="D55" s="243">
        <v>0</v>
      </c>
      <c r="E55" s="244">
        <f>IF(ISBLANK(B55),"-",C55-$D$56)</f>
        <v>13.028</v>
      </c>
      <c r="F55" s="245">
        <f>IF(ISBLANK(B55), "-",E55*$G$38)</f>
        <v>12.768638701478292</v>
      </c>
      <c r="G55" s="246">
        <f>IF(ISBLANK(B55),"-",F55*$B$48)</f>
        <v>74.619924571439142</v>
      </c>
      <c r="H55" s="247">
        <f>IF(ISBLANK(B55),"-",G55*$B$46/B55)</f>
        <v>7461.9924571439142</v>
      </c>
      <c r="I55" s="186">
        <f>IF(ISBLANK(B55),"-",H55/$D$46)</f>
        <v>1.6501060578200919</v>
      </c>
      <c r="J55" s="206"/>
    </row>
    <row r="56" spans="1:10" ht="26.25" customHeight="1" x14ac:dyDescent="0.4">
      <c r="C56" s="248" t="s">
        <v>36</v>
      </c>
      <c r="D56" s="249">
        <f>AVERAGE(D52:D55)</f>
        <v>0</v>
      </c>
      <c r="F56" s="248" t="s">
        <v>36</v>
      </c>
      <c r="G56" s="250">
        <f>AVERAGE(G52:G55)</f>
        <v>74.554056507839846</v>
      </c>
      <c r="H56" s="251">
        <f>AVERAGE(H52:H55)</f>
        <v>7455.405650783985</v>
      </c>
      <c r="I56" s="252">
        <f>AVERAGE(I52:I55)</f>
        <v>1.6486494858470391</v>
      </c>
      <c r="J56" s="253"/>
    </row>
    <row r="57" spans="1:10" ht="26.25" customHeight="1" x14ac:dyDescent="0.4">
      <c r="C57" s="201" t="s">
        <v>37</v>
      </c>
      <c r="D57" s="202" t="str">
        <f>IF(D56=0,"-",STDEV(D52:D55)/D56)</f>
        <v>-</v>
      </c>
      <c r="F57" s="201" t="s">
        <v>37</v>
      </c>
      <c r="G57" s="254"/>
      <c r="H57" s="255">
        <f>STDEV(H52:H55)/H56</f>
        <v>1.7847137693467595E-3</v>
      </c>
      <c r="I57" s="256">
        <f>STDEV(I52:I55)/I56</f>
        <v>1.784713769346765E-3</v>
      </c>
      <c r="J57" s="257"/>
    </row>
    <row r="58" spans="1:10" ht="27" customHeight="1" thickBot="1" x14ac:dyDescent="0.45">
      <c r="C58" s="204" t="s">
        <v>4</v>
      </c>
      <c r="D58" s="205">
        <f>COUNT(D52:D55)</f>
        <v>4</v>
      </c>
      <c r="F58" s="204" t="s">
        <v>4</v>
      </c>
      <c r="G58" s="258">
        <f>COUNT(G52:G55)</f>
        <v>4</v>
      </c>
      <c r="H58" s="259">
        <f>COUNT(H52:H55)</f>
        <v>4</v>
      </c>
      <c r="I58" s="258">
        <f>COUNT(I52:I55)</f>
        <v>4</v>
      </c>
      <c r="J58" s="260"/>
    </row>
    <row r="59" spans="1:10" ht="18.75" x14ac:dyDescent="0.3">
      <c r="H59" s="213"/>
      <c r="J59" s="159"/>
    </row>
    <row r="60" spans="1:10" ht="18.75" x14ac:dyDescent="0.3">
      <c r="H60" s="213"/>
    </row>
    <row r="61" spans="1:10" ht="19.5" customHeight="1" thickBot="1" x14ac:dyDescent="0.35">
      <c r="A61" s="261"/>
      <c r="B61" s="261"/>
      <c r="C61" s="262"/>
      <c r="D61" s="262"/>
      <c r="E61" s="262"/>
      <c r="F61" s="262"/>
      <c r="G61" s="262"/>
      <c r="H61" s="262"/>
    </row>
    <row r="62" spans="1:10" ht="18.75" x14ac:dyDescent="0.3">
      <c r="B62" s="285" t="s">
        <v>5</v>
      </c>
      <c r="C62" s="285"/>
      <c r="E62" s="263" t="s">
        <v>6</v>
      </c>
      <c r="F62" s="264"/>
      <c r="G62" s="285" t="s">
        <v>7</v>
      </c>
      <c r="H62" s="285"/>
    </row>
    <row r="63" spans="1:10" ht="83.25" customHeight="1" x14ac:dyDescent="0.3">
      <c r="A63" s="265" t="s">
        <v>8</v>
      </c>
      <c r="B63" s="272" t="s">
        <v>66</v>
      </c>
      <c r="C63" s="272" t="s">
        <v>67</v>
      </c>
      <c r="E63" s="266"/>
      <c r="F63" s="157"/>
      <c r="G63" s="266"/>
      <c r="H63" s="266"/>
    </row>
    <row r="64" spans="1:10" ht="84" customHeight="1" x14ac:dyDescent="0.3">
      <c r="A64" s="265" t="s">
        <v>9</v>
      </c>
      <c r="B64" s="267"/>
      <c r="C64" s="267"/>
      <c r="E64" s="268"/>
      <c r="F64" s="157"/>
      <c r="G64" s="269"/>
      <c r="H64" s="269"/>
    </row>
    <row r="65" spans="1:9" ht="18.75" x14ac:dyDescent="0.3">
      <c r="A65" s="213"/>
      <c r="B65" s="213"/>
      <c r="C65" s="213"/>
      <c r="D65" s="213"/>
      <c r="E65" s="213"/>
      <c r="F65" s="270"/>
      <c r="G65" s="213"/>
      <c r="H65" s="213"/>
      <c r="I65" s="159"/>
    </row>
    <row r="66" spans="1:9" ht="18.75" x14ac:dyDescent="0.3">
      <c r="A66" s="213"/>
      <c r="B66" s="213"/>
      <c r="C66" s="213"/>
      <c r="D66" s="213"/>
      <c r="E66" s="213"/>
      <c r="F66" s="270"/>
      <c r="G66" s="213"/>
      <c r="H66" s="213"/>
      <c r="I66" s="159"/>
    </row>
    <row r="67" spans="1:9" ht="18.75" x14ac:dyDescent="0.3">
      <c r="A67" s="213"/>
      <c r="B67" s="213"/>
      <c r="C67" s="213"/>
      <c r="D67" s="213"/>
      <c r="E67" s="213"/>
      <c r="F67" s="270"/>
      <c r="G67" s="213"/>
      <c r="H67" s="213"/>
      <c r="I67" s="159"/>
    </row>
    <row r="68" spans="1:9" ht="18.75" x14ac:dyDescent="0.3">
      <c r="A68" s="213"/>
      <c r="B68" s="213"/>
      <c r="C68" s="213"/>
      <c r="D68" s="213"/>
      <c r="E68" s="213"/>
      <c r="F68" s="270"/>
      <c r="G68" s="213"/>
      <c r="H68" s="213"/>
      <c r="I68" s="159"/>
    </row>
    <row r="69" spans="1:9" ht="18.75" x14ac:dyDescent="0.3">
      <c r="A69" s="213"/>
      <c r="B69" s="213"/>
      <c r="C69" s="213"/>
      <c r="D69" s="213"/>
      <c r="E69" s="213"/>
      <c r="F69" s="270"/>
      <c r="G69" s="213"/>
      <c r="H69" s="213"/>
      <c r="I69" s="159"/>
    </row>
    <row r="70" spans="1:9" ht="18.75" x14ac:dyDescent="0.3">
      <c r="A70" s="213"/>
      <c r="B70" s="213"/>
      <c r="C70" s="213"/>
      <c r="D70" s="213"/>
      <c r="E70" s="213"/>
      <c r="F70" s="270"/>
      <c r="G70" s="213"/>
      <c r="H70" s="213"/>
      <c r="I70" s="159"/>
    </row>
    <row r="71" spans="1:9" ht="18.75" x14ac:dyDescent="0.3">
      <c r="A71" s="213"/>
      <c r="B71" s="213"/>
      <c r="C71" s="213"/>
      <c r="D71" s="213"/>
      <c r="E71" s="213"/>
      <c r="F71" s="270"/>
      <c r="G71" s="213"/>
      <c r="H71" s="213"/>
      <c r="I71" s="159"/>
    </row>
    <row r="72" spans="1:9" ht="18.75" x14ac:dyDescent="0.3">
      <c r="A72" s="213"/>
      <c r="B72" s="213"/>
      <c r="C72" s="213"/>
      <c r="D72" s="213"/>
      <c r="E72" s="213"/>
      <c r="F72" s="270"/>
      <c r="G72" s="213"/>
      <c r="H72" s="213"/>
      <c r="I72" s="159"/>
    </row>
    <row r="73" spans="1:9" ht="18.75" x14ac:dyDescent="0.3">
      <c r="A73" s="213"/>
      <c r="B73" s="213"/>
      <c r="C73" s="213"/>
      <c r="D73" s="213"/>
      <c r="E73" s="213"/>
      <c r="F73" s="270"/>
      <c r="G73" s="213"/>
      <c r="H73" s="213"/>
      <c r="I73" s="159"/>
    </row>
    <row r="250" spans="1:1" x14ac:dyDescent="0.3">
      <c r="A250" s="144">
        <v>0</v>
      </c>
    </row>
  </sheetData>
  <sheetProtection password="F258" sheet="1" objects="1" scenarios="1" formatCells="0" formatColumn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Sodium Chloride</vt:lpstr>
      <vt:lpstr>Total Chlorides Rpt 1</vt:lpstr>
      <vt:lpstr>Total Chlorides 1</vt:lpstr>
      <vt:lpstr>Sheet2</vt:lpstr>
      <vt:lpstr>Total Chlorides 2</vt:lpstr>
      <vt:lpstr>Total Chlorides 3</vt:lpstr>
      <vt:lpstr>'Sodium Chloride'!Print_Area</vt:lpstr>
      <vt:lpstr>'Total Chlorides 1'!Print_Area</vt:lpstr>
      <vt:lpstr>'Total Chlorides 2'!Print_Area</vt:lpstr>
      <vt:lpstr>'Total Chlorides 3'!Print_Area</vt:lpstr>
      <vt:lpstr>'Total Chlorides Rpt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2017-04-25T15:42:13Z</cp:lastPrinted>
  <dcterms:created xsi:type="dcterms:W3CDTF">2005-07-05T10:19:27Z</dcterms:created>
  <dcterms:modified xsi:type="dcterms:W3CDTF">2017-04-25T15:43:55Z</dcterms:modified>
</cp:coreProperties>
</file>