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2"/>
  </bookViews>
  <sheets>
    <sheet name="SST" sheetId="5" r:id="rId1"/>
    <sheet name="Artesunate" sheetId="4" r:id="rId2"/>
    <sheet name="Uniformity" sheetId="2" r:id="rId3"/>
  </sheets>
  <calcPr calcId="145621"/>
</workbook>
</file>

<file path=xl/calcChain.xml><?xml version="1.0" encoding="utf-8"?>
<calcChain xmlns="http://schemas.openxmlformats.org/spreadsheetml/2006/main">
  <c r="B57" i="4" l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76" i="4"/>
  <c r="H71" i="4"/>
  <c r="G71" i="4"/>
  <c r="B68" i="4"/>
  <c r="H67" i="4"/>
  <c r="G67" i="4"/>
  <c r="H63" i="4"/>
  <c r="G63" i="4"/>
  <c r="B69" i="4"/>
  <c r="C56" i="4"/>
  <c r="B55" i="4"/>
  <c r="B45" i="4"/>
  <c r="D48" i="4" s="1"/>
  <c r="F42" i="4"/>
  <c r="D42" i="4"/>
  <c r="G41" i="4"/>
  <c r="E41" i="4"/>
  <c r="B34" i="4"/>
  <c r="F44" i="4" s="1"/>
  <c r="F45" i="4" s="1"/>
  <c r="F46" i="4" s="1"/>
  <c r="B30" i="4"/>
  <c r="C33" i="2"/>
  <c r="B33" i="2"/>
  <c r="C32" i="2"/>
  <c r="B32" i="2"/>
  <c r="D30" i="2"/>
  <c r="D29" i="2"/>
  <c r="D28" i="2"/>
  <c r="D27" i="2"/>
  <c r="D26" i="2"/>
  <c r="D25" i="2"/>
  <c r="D24" i="2"/>
  <c r="D23" i="2"/>
  <c r="D22" i="2"/>
  <c r="D21" i="2"/>
  <c r="G40" i="4" l="1"/>
  <c r="G38" i="4"/>
  <c r="G39" i="4"/>
  <c r="D49" i="4"/>
  <c r="E40" i="4"/>
  <c r="E38" i="4"/>
  <c r="D44" i="4"/>
  <c r="D45" i="4" s="1"/>
  <c r="D46" i="4" s="1"/>
  <c r="D32" i="2"/>
  <c r="E23" i="2"/>
  <c r="E29" i="2"/>
  <c r="E30" i="2"/>
  <c r="D33" i="2"/>
  <c r="E42" i="4" l="1"/>
  <c r="D52" i="4"/>
  <c r="G42" i="4"/>
  <c r="E39" i="4"/>
  <c r="D50" i="4" s="1"/>
  <c r="D38" i="2"/>
  <c r="B37" i="2"/>
  <c r="C38" i="2"/>
  <c r="C37" i="2"/>
  <c r="D37" i="2"/>
  <c r="E25" i="2"/>
  <c r="E26" i="2"/>
  <c r="E28" i="2"/>
  <c r="E21" i="2"/>
  <c r="E22" i="2"/>
  <c r="E24" i="2"/>
  <c r="E27" i="2"/>
  <c r="G70" i="4" l="1"/>
  <c r="H70" i="4" s="1"/>
  <c r="G65" i="4"/>
  <c r="H65" i="4" s="1"/>
  <c r="G61" i="4"/>
  <c r="H61" i="4" s="1"/>
  <c r="G66" i="4"/>
  <c r="H66" i="4" s="1"/>
  <c r="G64" i="4"/>
  <c r="H64" i="4" s="1"/>
  <c r="G60" i="4"/>
  <c r="H60" i="4" s="1"/>
  <c r="D51" i="4"/>
  <c r="G68" i="4"/>
  <c r="H68" i="4" s="1"/>
  <c r="G69" i="4"/>
  <c r="H69" i="4" s="1"/>
  <c r="G62" i="4"/>
  <c r="H62" i="4" s="1"/>
  <c r="H72" i="4" l="1"/>
  <c r="H74" i="4"/>
  <c r="G76" i="4" l="1"/>
  <c r="H73" i="4"/>
</calcChain>
</file>

<file path=xl/sharedStrings.xml><?xml version="1.0" encoding="utf-8"?>
<sst xmlns="http://schemas.openxmlformats.org/spreadsheetml/2006/main" count="171" uniqueCount="117">
  <si>
    <t>HPLC System Suitability Report</t>
  </si>
  <si>
    <t>Analysis Data</t>
  </si>
  <si>
    <t>Assay</t>
  </si>
  <si>
    <t>Sample(s)</t>
  </si>
  <si>
    <t>Reference Substance:</t>
  </si>
  <si>
    <t>ARTESUN 60 mg INJECTION I.M./I.V.</t>
  </si>
  <si>
    <t>% age Purity:</t>
  </si>
  <si>
    <t>NDQB201709178</t>
  </si>
  <si>
    <t>Weight (mg):</t>
  </si>
  <si>
    <t>Artesunate 60 mg</t>
  </si>
  <si>
    <t>Standard Conc (mg/mL):</t>
  </si>
  <si>
    <t>Each box contains 1 vial of Artesunate 60 mg for injection, 1 ampoule of sodium bicarbonate 50 mg/mL injection and 1 ampoule of sodium chloride 9 mg/mL injection.</t>
  </si>
  <si>
    <t>2017-09-26 16:03:42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</si>
  <si>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</si>
  <si>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</si>
  <si>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</si>
  <si>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</si>
  <si>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</si>
  <si>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</si>
  <si>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</si>
  <si>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</si>
  <si>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</si>
  <si>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</si>
  <si>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</si>
  <si>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</si>
  <si>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</si>
  <si>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</si>
  <si>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</si>
  <si>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</si>
  <si>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</si>
  <si>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</si>
  <si>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</si>
  <si>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</si>
  <si>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</si>
  <si>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</si>
  <si>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</si>
  <si>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</si>
  <si>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</si>
  <si>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</si>
  <si>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2017-12-20 14:50:10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</si>
  <si>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</si>
  <si>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</si>
  <si>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</si>
  <si>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</si>
  <si>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</si>
  <si>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</si>
  <si>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</si>
  <si>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</si>
  <si>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</si>
  <si>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</si>
  <si>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</si>
  <si>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</si>
  <si>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</si>
  <si>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</si>
  <si>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</si>
  <si>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</si>
  <si>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</si>
  <si>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</si>
  <si>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</si>
  <si>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</si>
  <si>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</si>
  <si>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</si>
  <si>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</si>
  <si>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</si>
  <si>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</si>
  <si>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</si>
  <si>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</si>
  <si>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</si>
  <si>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</si>
  <si>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</si>
  <si>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</si>
  <si>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</si>
  <si>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</si>
  <si>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</si>
  <si>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</si>
  <si>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</si>
  <si>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</si>
  <si>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</si>
  <si>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</si>
  <si>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</si>
  <si>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</si>
  <si>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</si>
  <si>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</si>
  <si>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</si>
  <si>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</si>
  <si>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</si>
  <si>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</si>
  <si>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</si>
  <si>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</si>
  <si>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</si>
  <si>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</si>
  <si>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</si>
  <si>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</si>
  <si>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</si>
  <si>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</si>
  <si>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</si>
  <si>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</si>
  <si>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</si>
  <si>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</si>
  <si>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</si>
  <si>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</si>
  <si>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</si>
  <si>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</si>
  <si>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</si>
  <si>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</si>
  <si>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</si>
  <si>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</si>
  <si>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</si>
  <si>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</si>
  <si>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</si>
  <si>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</si>
  <si>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</si>
  <si>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ARTESUN 60 MG INJECTION I.M./I.V.</t>
  </si>
  <si>
    <t>2017-09-26 15:51:38</t>
  </si>
  <si>
    <t>Artesunate</t>
  </si>
  <si>
    <t>A15-4</t>
  </si>
  <si>
    <t xml:space="preserve">Artesunate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</si>
</sst>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1" fillId="2" borderId="0"/>
    <xf numFmtId="0" fontId="21" fillId="2" borderId="0"/>
  </cellStyleXfs>
  <cellXfs count="24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21" fillId="2" borderId="0" xfId="1" applyFill="1"/>
    <xf numFmtId="0" fontId="19" fillId="2" borderId="0" xfId="1" applyFont="1" applyFill="1" applyAlignment="1">
      <alignment horizontal="center" vertical="center"/>
    </xf>
    <xf numFmtId="0" fontId="10" fillId="2" borderId="0" xfId="1" applyFont="1" applyFill="1"/>
    <xf numFmtId="0" fontId="16" fillId="2" borderId="54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2" fillId="3" borderId="0" xfId="1" applyFont="1" applyFill="1" applyAlignment="1" applyProtection="1">
      <alignment horizontal="left"/>
      <protection locked="0"/>
    </xf>
    <xf numFmtId="0" fontId="12" fillId="3" borderId="0" xfId="1" applyFont="1" applyFill="1" applyAlignment="1" applyProtection="1">
      <alignment horizontal="left"/>
      <protection locked="0"/>
    </xf>
    <xf numFmtId="170" fontId="12" fillId="3" borderId="0" xfId="1" applyNumberFormat="1" applyFont="1" applyFill="1" applyAlignment="1" applyProtection="1">
      <alignment horizontal="left"/>
      <protection locked="0"/>
    </xf>
    <xf numFmtId="170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2" fillId="3" borderId="0" xfId="1" applyFont="1" applyFill="1" applyAlignment="1" applyProtection="1">
      <alignment horizontal="center"/>
      <protection locked="0"/>
    </xf>
    <xf numFmtId="0" fontId="16" fillId="2" borderId="54" xfId="1" applyFont="1" applyFill="1" applyBorder="1" applyAlignment="1">
      <alignment horizontal="justify" vertical="center" wrapText="1"/>
    </xf>
    <xf numFmtId="0" fontId="16" fillId="2" borderId="30" xfId="1" applyFont="1" applyFill="1" applyBorder="1" applyAlignment="1">
      <alignment horizontal="justify" vertical="center" wrapText="1"/>
    </xf>
    <xf numFmtId="0" fontId="16" fillId="2" borderId="13" xfId="1" applyFont="1" applyFill="1" applyBorder="1" applyAlignment="1">
      <alignment horizontal="justify" vertical="center" wrapText="1"/>
    </xf>
    <xf numFmtId="0" fontId="11" fillId="2" borderId="0" xfId="1" applyFont="1" applyFill="1" applyAlignment="1">
      <alignment horizontal="center"/>
    </xf>
    <xf numFmtId="0" fontId="14" fillId="2" borderId="0" xfId="1" applyFont="1" applyFill="1"/>
    <xf numFmtId="0" fontId="15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6" fillId="2" borderId="54" xfId="1" applyFont="1" applyFill="1" applyBorder="1" applyAlignment="1">
      <alignment horizontal="left" vertical="center" wrapText="1"/>
    </xf>
    <xf numFmtId="0" fontId="16" fillId="2" borderId="30" xfId="1" applyFont="1" applyFill="1" applyBorder="1" applyAlignment="1">
      <alignment horizontal="left" vertical="center" wrapText="1"/>
    </xf>
    <xf numFmtId="0" fontId="16" fillId="2" borderId="13" xfId="1" applyFont="1" applyFill="1" applyBorder="1" applyAlignment="1">
      <alignment horizontal="left" vertical="center" wrapText="1"/>
    </xf>
    <xf numFmtId="2" fontId="11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69" fontId="11" fillId="2" borderId="0" xfId="1" applyNumberFormat="1" applyFont="1" applyFill="1" applyAlignment="1">
      <alignment horizontal="center"/>
    </xf>
    <xf numFmtId="0" fontId="17" fillId="2" borderId="0" xfId="1" applyFont="1" applyFill="1"/>
    <xf numFmtId="0" fontId="10" fillId="2" borderId="33" xfId="1" applyFont="1" applyFill="1" applyBorder="1" applyAlignment="1">
      <alignment horizontal="right"/>
    </xf>
    <xf numFmtId="0" fontId="13" fillId="3" borderId="34" xfId="1" applyFont="1" applyFill="1" applyBorder="1" applyAlignment="1" applyProtection="1">
      <alignment horizontal="center"/>
      <protection locked="0"/>
    </xf>
    <xf numFmtId="0" fontId="11" fillId="2" borderId="20" xfId="1" applyFont="1" applyFill="1" applyBorder="1" applyAlignment="1">
      <alignment horizontal="center"/>
    </xf>
    <xf numFmtId="0" fontId="11" fillId="2" borderId="49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0" fillId="2" borderId="35" xfId="1" applyFont="1" applyFill="1" applyBorder="1" applyAlignment="1">
      <alignment horizontal="right"/>
    </xf>
    <xf numFmtId="0" fontId="13" fillId="3" borderId="36" xfId="1" applyFont="1" applyFill="1" applyBorder="1" applyAlignment="1" applyProtection="1">
      <alignment horizontal="center"/>
      <protection locked="0"/>
    </xf>
    <xf numFmtId="0" fontId="11" fillId="2" borderId="34" xfId="1" applyFont="1" applyFill="1" applyBorder="1" applyAlignment="1">
      <alignment horizontal="center"/>
    </xf>
    <xf numFmtId="0" fontId="11" fillId="2" borderId="37" xfId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/>
    </xf>
    <xf numFmtId="0" fontId="11" fillId="2" borderId="39" xfId="1" applyFont="1" applyFill="1" applyBorder="1" applyAlignment="1">
      <alignment horizontal="center"/>
    </xf>
    <xf numFmtId="0" fontId="10" fillId="2" borderId="40" xfId="1" applyFont="1" applyFill="1" applyBorder="1" applyAlignment="1">
      <alignment horizontal="center"/>
    </xf>
    <xf numFmtId="0" fontId="13" fillId="3" borderId="41" xfId="1" applyFont="1" applyFill="1" applyBorder="1" applyAlignment="1" applyProtection="1">
      <alignment horizontal="center"/>
      <protection locked="0"/>
    </xf>
    <xf numFmtId="171" fontId="10" fillId="2" borderId="38" xfId="1" applyNumberFormat="1" applyFont="1" applyFill="1" applyBorder="1" applyAlignment="1">
      <alignment horizontal="center"/>
    </xf>
    <xf numFmtId="171" fontId="10" fillId="2" borderId="39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/>
      <protection locked="0"/>
    </xf>
    <xf numFmtId="171" fontId="10" fillId="2" borderId="42" xfId="1" applyNumberFormat="1" applyFont="1" applyFill="1" applyBorder="1" applyAlignment="1">
      <alignment horizontal="center"/>
    </xf>
    <xf numFmtId="171" fontId="10" fillId="2" borderId="43" xfId="1" applyNumberFormat="1" applyFont="1" applyFill="1" applyBorder="1" applyAlignment="1">
      <alignment horizontal="center"/>
    </xf>
    <xf numFmtId="0" fontId="10" fillId="2" borderId="15" xfId="1" applyFont="1" applyFill="1" applyBorder="1" applyAlignment="1">
      <alignment horizontal="center"/>
    </xf>
    <xf numFmtId="0" fontId="13" fillId="3" borderId="44" xfId="1" applyFont="1" applyFill="1" applyBorder="1" applyAlignment="1" applyProtection="1">
      <alignment horizontal="center"/>
      <protection locked="0"/>
    </xf>
    <xf numFmtId="171" fontId="10" fillId="2" borderId="45" xfId="1" applyNumberFormat="1" applyFont="1" applyFill="1" applyBorder="1" applyAlignment="1">
      <alignment horizontal="center"/>
    </xf>
    <xf numFmtId="171" fontId="10" fillId="2" borderId="46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right"/>
    </xf>
    <xf numFmtId="1" fontId="11" fillId="6" borderId="25" xfId="1" applyNumberFormat="1" applyFont="1" applyFill="1" applyBorder="1" applyAlignment="1">
      <alignment horizontal="center"/>
    </xf>
    <xf numFmtId="171" fontId="11" fillId="6" borderId="47" xfId="1" applyNumberFormat="1" applyFont="1" applyFill="1" applyBorder="1" applyAlignment="1">
      <alignment horizontal="center"/>
    </xf>
    <xf numFmtId="171" fontId="11" fillId="6" borderId="48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49" xfId="1" applyFont="1" applyFill="1" applyBorder="1" applyAlignment="1">
      <alignment horizontal="right"/>
    </xf>
    <xf numFmtId="0" fontId="13" fillId="3" borderId="28" xfId="1" applyFont="1" applyFill="1" applyBorder="1" applyAlignment="1" applyProtection="1">
      <alignment horizont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17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7" borderId="17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0" fontId="16" fillId="2" borderId="33" xfId="1" applyFont="1" applyFill="1" applyBorder="1" applyAlignment="1">
      <alignment horizontal="left" vertical="center" wrapText="1"/>
    </xf>
    <xf numFmtId="0" fontId="16" fillId="2" borderId="34" xfId="1" applyFont="1" applyFill="1" applyBorder="1" applyAlignment="1">
      <alignment horizontal="left" vertical="center" wrapText="1"/>
    </xf>
    <xf numFmtId="2" fontId="10" fillId="6" borderId="18" xfId="1" applyNumberFormat="1" applyFont="1" applyFill="1" applyBorder="1" applyAlignment="1">
      <alignment horizontal="center"/>
    </xf>
    <xf numFmtId="0" fontId="16" fillId="2" borderId="51" xfId="1" applyFont="1" applyFill="1" applyBorder="1" applyAlignment="1">
      <alignment horizontal="left" vertical="center" wrapText="1"/>
    </xf>
    <xf numFmtId="0" fontId="16" fillId="2" borderId="53" xfId="1" applyFont="1" applyFill="1" applyBorder="1" applyAlignment="1">
      <alignment horizontal="left" vertical="center" wrapText="1"/>
    </xf>
    <xf numFmtId="0" fontId="10" fillId="2" borderId="50" xfId="1" applyFont="1" applyFill="1" applyBorder="1" applyAlignment="1">
      <alignment horizontal="right"/>
    </xf>
    <xf numFmtId="0" fontId="13" fillId="3" borderId="17" xfId="1" applyFont="1" applyFill="1" applyBorder="1" applyAlignment="1" applyProtection="1">
      <alignment horizontal="center"/>
      <protection locked="0"/>
    </xf>
    <xf numFmtId="1" fontId="10" fillId="2" borderId="0" xfId="1" applyNumberFormat="1" applyFont="1" applyFill="1" applyAlignment="1">
      <alignment horizontal="center"/>
    </xf>
    <xf numFmtId="0" fontId="10" fillId="2" borderId="41" xfId="1" applyFont="1" applyFill="1" applyBorder="1" applyAlignment="1">
      <alignment horizontal="right"/>
    </xf>
    <xf numFmtId="2" fontId="10" fillId="6" borderId="32" xfId="1" applyNumberFormat="1" applyFont="1" applyFill="1" applyBorder="1" applyAlignment="1">
      <alignment horizontal="center"/>
    </xf>
    <xf numFmtId="171" fontId="11" fillId="7" borderId="31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6" borderId="17" xfId="1" applyNumberFormat="1" applyFont="1" applyFill="1" applyBorder="1" applyAlignment="1">
      <alignment horizontal="center"/>
    </xf>
    <xf numFmtId="0" fontId="10" fillId="2" borderId="51" xfId="1" applyFont="1" applyFill="1" applyBorder="1" applyAlignment="1">
      <alignment horizontal="right"/>
    </xf>
    <xf numFmtId="0" fontId="10" fillId="7" borderId="32" xfId="1" applyFont="1" applyFill="1" applyBorder="1" applyAlignment="1">
      <alignment horizontal="center"/>
    </xf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31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0" fontId="10" fillId="2" borderId="31" xfId="1" applyFont="1" applyFill="1" applyBorder="1" applyAlignment="1">
      <alignment horizontal="center"/>
    </xf>
    <xf numFmtId="0" fontId="13" fillId="3" borderId="33" xfId="1" applyFont="1" applyFill="1" applyBorder="1" applyAlignment="1" applyProtection="1">
      <alignment horizontal="center"/>
      <protection locked="0"/>
    </xf>
    <xf numFmtId="2" fontId="10" fillId="2" borderId="33" xfId="1" applyNumberFormat="1" applyFont="1" applyFill="1" applyBorder="1" applyAlignment="1">
      <alignment horizontal="center"/>
    </xf>
    <xf numFmtId="10" fontId="10" fillId="2" borderId="31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2" fontId="13" fillId="3" borderId="52" xfId="1" applyNumberFormat="1" applyFont="1" applyFill="1" applyBorder="1" applyAlignment="1" applyProtection="1">
      <alignment horizontal="center" vertical="center"/>
      <protection locked="0"/>
    </xf>
    <xf numFmtId="0" fontId="10" fillId="2" borderId="52" xfId="1" applyFont="1" applyFill="1" applyBorder="1" applyAlignment="1">
      <alignment horizontal="center"/>
    </xf>
    <xf numFmtId="2" fontId="10" fillId="2" borderId="35" xfId="1" applyNumberFormat="1" applyFont="1" applyFill="1" applyBorder="1" applyAlignment="1">
      <alignment horizontal="center"/>
    </xf>
    <xf numFmtId="10" fontId="10" fillId="2" borderId="52" xfId="1" applyNumberFormat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0" fillId="2" borderId="32" xfId="1" applyFont="1" applyFill="1" applyBorder="1" applyAlignment="1">
      <alignment horizontal="center"/>
    </xf>
    <xf numFmtId="0" fontId="13" fillId="3" borderId="51" xfId="1" applyFont="1" applyFill="1" applyBorder="1" applyAlignment="1" applyProtection="1">
      <alignment horizontal="center"/>
      <protection locked="0"/>
    </xf>
    <xf numFmtId="2" fontId="10" fillId="2" borderId="31" xfId="1" applyNumberFormat="1" applyFont="1" applyFill="1" applyBorder="1" applyAlignment="1">
      <alignment horizontal="center"/>
    </xf>
    <xf numFmtId="10" fontId="10" fillId="2" borderId="34" xfId="1" applyNumberFormat="1" applyFont="1" applyFill="1" applyBorder="1" applyAlignment="1">
      <alignment horizontal="center" vertical="center"/>
    </xf>
    <xf numFmtId="2" fontId="10" fillId="2" borderId="52" xfId="1" applyNumberFormat="1" applyFont="1" applyFill="1" applyBorder="1" applyAlignment="1">
      <alignment horizontal="center"/>
    </xf>
    <xf numFmtId="10" fontId="10" fillId="2" borderId="36" xfId="1" applyNumberFormat="1" applyFont="1" applyFill="1" applyBorder="1" applyAlignment="1">
      <alignment horizontal="center" vertical="center"/>
    </xf>
    <xf numFmtId="2" fontId="10" fillId="2" borderId="32" xfId="1" applyNumberFormat="1" applyFont="1" applyFill="1" applyBorder="1" applyAlignment="1">
      <alignment horizontal="center"/>
    </xf>
    <xf numFmtId="10" fontId="10" fillId="2" borderId="53" xfId="1" applyNumberFormat="1" applyFont="1" applyFill="1" applyBorder="1" applyAlignment="1">
      <alignment horizontal="center" vertical="center"/>
    </xf>
    <xf numFmtId="0" fontId="12" fillId="2" borderId="53" xfId="1" applyFont="1" applyFill="1" applyBorder="1" applyAlignment="1">
      <alignment horizontal="center"/>
    </xf>
    <xf numFmtId="0" fontId="11" fillId="2" borderId="51" xfId="1" applyFont="1" applyFill="1" applyBorder="1" applyAlignment="1">
      <alignment horizontal="center" vertical="center"/>
    </xf>
    <xf numFmtId="10" fontId="10" fillId="2" borderId="32" xfId="1" applyNumberFormat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right"/>
    </xf>
    <xf numFmtId="10" fontId="13" fillId="7" borderId="15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10" fontId="13" fillId="6" borderId="16" xfId="1" applyNumberFormat="1" applyFont="1" applyFill="1" applyBorder="1" applyAlignment="1">
      <alignment horizontal="center"/>
    </xf>
    <xf numFmtId="0" fontId="10" fillId="2" borderId="18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0" fillId="2" borderId="7" xfId="1" applyFont="1" applyFill="1" applyBorder="1" applyProtection="1">
      <protection locked="0"/>
    </xf>
    <xf numFmtId="0" fontId="10" fillId="2" borderId="7" xfId="1" applyFont="1" applyFill="1" applyBorder="1"/>
    <xf numFmtId="0" fontId="11" fillId="2" borderId="11" xfId="1" applyFont="1" applyFill="1" applyBorder="1" applyProtection="1">
      <protection locked="0"/>
    </xf>
    <xf numFmtId="0" fontId="11" fillId="2" borderId="11" xfId="1" applyFont="1" applyFill="1" applyBorder="1"/>
    <xf numFmtId="0" fontId="10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1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1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56" sqref="B56"/>
    </sheetView>
  </sheetViews>
  <sheetFormatPr defaultRowHeight="13.5" x14ac:dyDescent="0.25"/>
  <cols>
    <col min="1" max="1" width="27.5703125" style="197" customWidth="1"/>
    <col min="2" max="2" width="20.42578125" style="197" customWidth="1"/>
    <col min="3" max="3" width="31.85546875" style="197" customWidth="1"/>
    <col min="4" max="4" width="25.85546875" style="197" customWidth="1"/>
    <col min="5" max="5" width="25.7109375" style="197" customWidth="1"/>
    <col min="6" max="6" width="23.140625" style="197" customWidth="1"/>
    <col min="7" max="7" width="28.42578125" style="197" customWidth="1"/>
    <col min="8" max="8" width="21.5703125" style="197" customWidth="1"/>
    <col min="9" max="9" width="9.140625" style="197" customWidth="1"/>
    <col min="10" max="16384" width="9.140625" style="234"/>
  </cols>
  <sheetData>
    <row r="14" spans="1:6" ht="15" customHeight="1" x14ac:dyDescent="0.3">
      <c r="A14" s="196"/>
      <c r="C14" s="198"/>
      <c r="F14" s="198"/>
    </row>
    <row r="15" spans="1:6" ht="18.75" customHeight="1" x14ac:dyDescent="0.3">
      <c r="A15" s="199" t="s">
        <v>0</v>
      </c>
      <c r="B15" s="199"/>
      <c r="C15" s="199"/>
      <c r="D15" s="199"/>
      <c r="E15" s="199"/>
    </row>
    <row r="16" spans="1:6" ht="16.5" customHeight="1" x14ac:dyDescent="0.3">
      <c r="A16" s="200" t="s">
        <v>1</v>
      </c>
      <c r="B16" s="201" t="s">
        <v>2</v>
      </c>
    </row>
    <row r="17" spans="1:5" ht="16.5" customHeight="1" x14ac:dyDescent="0.3">
      <c r="A17" s="202" t="s">
        <v>3</v>
      </c>
      <c r="B17" s="202" t="s">
        <v>112</v>
      </c>
      <c r="D17" s="203"/>
      <c r="E17" s="204"/>
    </row>
    <row r="18" spans="1:5" ht="16.5" customHeight="1" x14ac:dyDescent="0.3">
      <c r="A18" s="205" t="s">
        <v>4</v>
      </c>
      <c r="B18" s="197" t="s">
        <v>116</v>
      </c>
      <c r="C18" s="204"/>
      <c r="D18" s="204"/>
      <c r="E18" s="204"/>
    </row>
    <row r="19" spans="1:5" ht="16.5" customHeight="1" x14ac:dyDescent="0.3">
      <c r="A19" s="205" t="s">
        <v>6</v>
      </c>
      <c r="B19" s="206">
        <v>99.8</v>
      </c>
      <c r="C19" s="204"/>
      <c r="D19" s="204"/>
      <c r="E19" s="204"/>
    </row>
    <row r="20" spans="1:5" ht="16.5" customHeight="1" x14ac:dyDescent="0.3">
      <c r="A20" s="202" t="s">
        <v>8</v>
      </c>
      <c r="B20" s="206">
        <v>42.54</v>
      </c>
      <c r="C20" s="204"/>
      <c r="D20" s="204"/>
      <c r="E20" s="204"/>
    </row>
    <row r="21" spans="1:5" ht="16.5" customHeight="1" x14ac:dyDescent="0.3">
      <c r="A21" s="202" t="s">
        <v>10</v>
      </c>
      <c r="B21" s="207">
        <f>B20/10</f>
        <v>4.2539999999999996</v>
      </c>
      <c r="C21" s="204"/>
      <c r="D21" s="204"/>
      <c r="E21" s="204"/>
    </row>
    <row r="22" spans="1:5" ht="15.75" customHeight="1" x14ac:dyDescent="0.25">
      <c r="A22" s="204"/>
      <c r="B22" s="204" t="s">
        <v>113</v>
      </c>
      <c r="C22" s="204"/>
      <c r="D22" s="204"/>
      <c r="E22" s="204"/>
    </row>
    <row r="23" spans="1:5" ht="16.5" customHeight="1" x14ac:dyDescent="0.3">
      <c r="A23" s="208" t="s">
        <v>13</v>
      </c>
      <c r="B23" s="209" t="s">
        <v>14</v>
      </c>
      <c r="C23" s="208" t="s">
        <v>15</v>
      </c>
      <c r="D23" s="208" t="s">
        <v>16</v>
      </c>
      <c r="E23" s="208" t="s">
        <v>17</v>
      </c>
    </row>
    <row r="24" spans="1:5" ht="16.5" customHeight="1" x14ac:dyDescent="0.3">
      <c r="A24" s="210">
        <v>1</v>
      </c>
      <c r="B24" s="211">
        <v>12485143</v>
      </c>
      <c r="C24" s="211">
        <v>7618.2</v>
      </c>
      <c r="D24" s="212">
        <v>1.1000000000000001</v>
      </c>
      <c r="E24" s="213">
        <v>11.5</v>
      </c>
    </row>
    <row r="25" spans="1:5" ht="16.5" customHeight="1" x14ac:dyDescent="0.3">
      <c r="A25" s="210">
        <v>2</v>
      </c>
      <c r="B25" s="211">
        <v>12575348</v>
      </c>
      <c r="C25" s="211">
        <v>7747.1</v>
      </c>
      <c r="D25" s="212">
        <v>1.1000000000000001</v>
      </c>
      <c r="E25" s="212">
        <v>11.5</v>
      </c>
    </row>
    <row r="26" spans="1:5" ht="16.5" customHeight="1" x14ac:dyDescent="0.3">
      <c r="A26" s="210">
        <v>3</v>
      </c>
      <c r="B26" s="211">
        <v>12529493</v>
      </c>
      <c r="C26" s="211">
        <v>7669.5</v>
      </c>
      <c r="D26" s="212">
        <v>1.1000000000000001</v>
      </c>
      <c r="E26" s="212">
        <v>11.5</v>
      </c>
    </row>
    <row r="27" spans="1:5" ht="16.5" customHeight="1" x14ac:dyDescent="0.3">
      <c r="A27" s="210">
        <v>4</v>
      </c>
      <c r="B27" s="211">
        <v>12600569</v>
      </c>
      <c r="C27" s="211">
        <v>7657.8</v>
      </c>
      <c r="D27" s="212">
        <v>1.1000000000000001</v>
      </c>
      <c r="E27" s="212">
        <v>11.5</v>
      </c>
    </row>
    <row r="28" spans="1:5" ht="16.5" customHeight="1" x14ac:dyDescent="0.3">
      <c r="A28" s="210">
        <v>5</v>
      </c>
      <c r="B28" s="211">
        <v>12528346</v>
      </c>
      <c r="C28" s="211">
        <v>7645.9</v>
      </c>
      <c r="D28" s="212">
        <v>1.1000000000000001</v>
      </c>
      <c r="E28" s="212">
        <v>11.5</v>
      </c>
    </row>
    <row r="29" spans="1:5" ht="16.5" customHeight="1" x14ac:dyDescent="0.3">
      <c r="A29" s="210">
        <v>6</v>
      </c>
      <c r="B29" s="214">
        <v>12576516</v>
      </c>
      <c r="C29" s="214">
        <v>7574.8</v>
      </c>
      <c r="D29" s="215">
        <v>1.2</v>
      </c>
      <c r="E29" s="215">
        <v>11.5</v>
      </c>
    </row>
    <row r="30" spans="1:5" ht="16.5" customHeight="1" x14ac:dyDescent="0.3">
      <c r="A30" s="216" t="s">
        <v>18</v>
      </c>
      <c r="B30" s="217">
        <f>AVERAGE(B24:B29)</f>
        <v>12549235.833333334</v>
      </c>
      <c r="C30" s="218">
        <f>AVERAGE(C24:C29)</f>
        <v>7652.2166666666672</v>
      </c>
      <c r="D30" s="219">
        <f>AVERAGE(D24:D29)</f>
        <v>1.1166666666666667</v>
      </c>
      <c r="E30" s="219">
        <f>AVERAGE(E24:E29)</f>
        <v>11.5</v>
      </c>
    </row>
    <row r="31" spans="1:5" ht="16.5" customHeight="1" x14ac:dyDescent="0.3">
      <c r="A31" s="220" t="s">
        <v>19</v>
      </c>
      <c r="B31" s="221">
        <f>(STDEV(B24:B29)/B30)</f>
        <v>3.3798948732576416E-3</v>
      </c>
      <c r="C31" s="222"/>
      <c r="D31" s="222"/>
      <c r="E31" s="223"/>
    </row>
    <row r="32" spans="1:5" s="197" customFormat="1" ht="16.5" customHeight="1" x14ac:dyDescent="0.3">
      <c r="A32" s="224" t="s">
        <v>20</v>
      </c>
      <c r="B32" s="225">
        <f>COUNT(B24:B29)</f>
        <v>6</v>
      </c>
      <c r="C32" s="226"/>
      <c r="D32" s="227"/>
      <c r="E32" s="228"/>
    </row>
    <row r="33" spans="1:5" s="197" customFormat="1" ht="15.75" customHeight="1" x14ac:dyDescent="0.25">
      <c r="A33" s="204"/>
      <c r="B33" s="204"/>
      <c r="C33" s="204"/>
      <c r="D33" s="204"/>
      <c r="E33" s="204"/>
    </row>
    <row r="34" spans="1:5" s="197" customFormat="1" ht="16.5" customHeight="1" x14ac:dyDescent="0.3">
      <c r="A34" s="205" t="s">
        <v>21</v>
      </c>
      <c r="B34" s="229" t="s">
        <v>22</v>
      </c>
      <c r="C34" s="230"/>
      <c r="D34" s="230"/>
      <c r="E34" s="230"/>
    </row>
    <row r="35" spans="1:5" ht="16.5" customHeight="1" x14ac:dyDescent="0.3">
      <c r="A35" s="205"/>
      <c r="B35" s="229" t="s">
        <v>23</v>
      </c>
      <c r="C35" s="230"/>
      <c r="D35" s="230"/>
      <c r="E35" s="230"/>
    </row>
    <row r="36" spans="1:5" ht="16.5" customHeight="1" x14ac:dyDescent="0.3">
      <c r="A36" s="205"/>
      <c r="B36" s="229" t="s">
        <v>24</v>
      </c>
      <c r="C36" s="230"/>
      <c r="D36" s="230"/>
      <c r="E36" s="230"/>
    </row>
    <row r="37" spans="1:5" ht="15.75" customHeight="1" x14ac:dyDescent="0.25">
      <c r="A37" s="204"/>
      <c r="B37" s="204"/>
      <c r="C37" s="204"/>
      <c r="D37" s="204"/>
      <c r="E37" s="204"/>
    </row>
    <row r="38" spans="1:5" ht="16.5" customHeight="1" x14ac:dyDescent="0.3">
      <c r="A38" s="200" t="s">
        <v>1</v>
      </c>
      <c r="B38" s="201" t="s">
        <v>25</v>
      </c>
    </row>
    <row r="39" spans="1:5" ht="16.5" customHeight="1" x14ac:dyDescent="0.3">
      <c r="A39" s="205" t="s">
        <v>4</v>
      </c>
      <c r="B39" s="202"/>
      <c r="C39" s="204"/>
      <c r="D39" s="204"/>
      <c r="E39" s="204"/>
    </row>
    <row r="40" spans="1:5" ht="16.5" customHeight="1" x14ac:dyDescent="0.3">
      <c r="A40" s="205" t="s">
        <v>6</v>
      </c>
      <c r="B40" s="206"/>
      <c r="C40" s="204"/>
      <c r="D40" s="204"/>
      <c r="E40" s="204"/>
    </row>
    <row r="41" spans="1:5" ht="16.5" customHeight="1" x14ac:dyDescent="0.3">
      <c r="A41" s="202" t="s">
        <v>8</v>
      </c>
      <c r="B41" s="206"/>
      <c r="C41" s="204"/>
      <c r="D41" s="204"/>
      <c r="E41" s="204"/>
    </row>
    <row r="42" spans="1:5" ht="16.5" customHeight="1" x14ac:dyDescent="0.3">
      <c r="A42" s="202" t="s">
        <v>10</v>
      </c>
      <c r="B42" s="207"/>
      <c r="C42" s="204"/>
      <c r="D42" s="204"/>
      <c r="E42" s="204"/>
    </row>
    <row r="43" spans="1:5" ht="15.75" customHeight="1" x14ac:dyDescent="0.25">
      <c r="A43" s="204"/>
      <c r="B43" s="204"/>
      <c r="C43" s="204"/>
      <c r="D43" s="204"/>
      <c r="E43" s="204"/>
    </row>
    <row r="44" spans="1:5" ht="16.5" customHeight="1" x14ac:dyDescent="0.3">
      <c r="A44" s="208" t="s">
        <v>13</v>
      </c>
      <c r="B44" s="209" t="s">
        <v>14</v>
      </c>
      <c r="C44" s="208" t="s">
        <v>15</v>
      </c>
      <c r="D44" s="208" t="s">
        <v>16</v>
      </c>
      <c r="E44" s="208" t="s">
        <v>17</v>
      </c>
    </row>
    <row r="45" spans="1:5" ht="16.5" customHeight="1" x14ac:dyDescent="0.3">
      <c r="A45" s="210">
        <v>1</v>
      </c>
      <c r="B45" s="211"/>
      <c r="C45" s="211"/>
      <c r="D45" s="212"/>
      <c r="E45" s="213"/>
    </row>
    <row r="46" spans="1:5" ht="16.5" customHeight="1" x14ac:dyDescent="0.3">
      <c r="A46" s="210">
        <v>2</v>
      </c>
      <c r="B46" s="211"/>
      <c r="C46" s="211"/>
      <c r="D46" s="212"/>
      <c r="E46" s="212"/>
    </row>
    <row r="47" spans="1:5" ht="16.5" customHeight="1" x14ac:dyDescent="0.3">
      <c r="A47" s="210">
        <v>3</v>
      </c>
      <c r="B47" s="211"/>
      <c r="C47" s="211"/>
      <c r="D47" s="212"/>
      <c r="E47" s="212"/>
    </row>
    <row r="48" spans="1:5" ht="16.5" customHeight="1" x14ac:dyDescent="0.3">
      <c r="A48" s="210">
        <v>4</v>
      </c>
      <c r="B48" s="211"/>
      <c r="C48" s="211"/>
      <c r="D48" s="212"/>
      <c r="E48" s="212"/>
    </row>
    <row r="49" spans="1:7" ht="16.5" customHeight="1" x14ac:dyDescent="0.3">
      <c r="A49" s="210">
        <v>5</v>
      </c>
      <c r="B49" s="211"/>
      <c r="C49" s="211"/>
      <c r="D49" s="212"/>
      <c r="E49" s="212"/>
    </row>
    <row r="50" spans="1:7" ht="16.5" customHeight="1" x14ac:dyDescent="0.3">
      <c r="A50" s="210">
        <v>6</v>
      </c>
      <c r="B50" s="214"/>
      <c r="C50" s="214"/>
      <c r="D50" s="215"/>
      <c r="E50" s="215"/>
    </row>
    <row r="51" spans="1:7" ht="16.5" customHeight="1" x14ac:dyDescent="0.3">
      <c r="A51" s="216" t="s">
        <v>18</v>
      </c>
      <c r="B51" s="217" t="e">
        <f>AVERAGE(B45:B50)</f>
        <v>#DIV/0!</v>
      </c>
      <c r="C51" s="218" t="e">
        <f>AVERAGE(C45:C50)</f>
        <v>#DIV/0!</v>
      </c>
      <c r="D51" s="219" t="e">
        <f>AVERAGE(D45:D50)</f>
        <v>#DIV/0!</v>
      </c>
      <c r="E51" s="219" t="e">
        <f>AVERAGE(E45:E50)</f>
        <v>#DIV/0!</v>
      </c>
    </row>
    <row r="52" spans="1:7" ht="16.5" customHeight="1" x14ac:dyDescent="0.3">
      <c r="A52" s="220" t="s">
        <v>19</v>
      </c>
      <c r="B52" s="221" t="e">
        <f>(STDEV(B45:B50)/B51)</f>
        <v>#DIV/0!</v>
      </c>
      <c r="C52" s="222"/>
      <c r="D52" s="222"/>
      <c r="E52" s="223"/>
    </row>
    <row r="53" spans="1:7" s="197" customFormat="1" ht="16.5" customHeight="1" x14ac:dyDescent="0.3">
      <c r="A53" s="224" t="s">
        <v>20</v>
      </c>
      <c r="B53" s="225">
        <f>COUNT(B45:B50)</f>
        <v>0</v>
      </c>
      <c r="C53" s="226"/>
      <c r="D53" s="227"/>
      <c r="E53" s="228"/>
    </row>
    <row r="54" spans="1:7" s="197" customFormat="1" ht="15.75" customHeight="1" x14ac:dyDescent="0.25">
      <c r="A54" s="204"/>
      <c r="B54" s="204"/>
      <c r="C54" s="204"/>
      <c r="D54" s="204"/>
      <c r="E54" s="204"/>
    </row>
    <row r="55" spans="1:7" s="197" customFormat="1" ht="16.5" customHeight="1" x14ac:dyDescent="0.3">
      <c r="A55" s="205" t="s">
        <v>21</v>
      </c>
      <c r="B55" s="229" t="s">
        <v>22</v>
      </c>
      <c r="C55" s="230"/>
      <c r="D55" s="230"/>
      <c r="E55" s="230"/>
    </row>
    <row r="56" spans="1:7" ht="16.5" customHeight="1" x14ac:dyDescent="0.3">
      <c r="A56" s="205"/>
      <c r="B56" s="229" t="s">
        <v>23</v>
      </c>
      <c r="C56" s="230"/>
      <c r="D56" s="230"/>
      <c r="E56" s="230"/>
    </row>
    <row r="57" spans="1:7" ht="16.5" customHeight="1" x14ac:dyDescent="0.3">
      <c r="A57" s="205"/>
      <c r="B57" s="229" t="s">
        <v>24</v>
      </c>
      <c r="C57" s="230"/>
      <c r="D57" s="230"/>
      <c r="E57" s="230"/>
    </row>
    <row r="58" spans="1:7" ht="14.25" customHeight="1" thickBot="1" x14ac:dyDescent="0.3">
      <c r="A58" s="231"/>
      <c r="B58" s="232"/>
      <c r="D58" s="233"/>
      <c r="F58" s="234"/>
      <c r="G58" s="234"/>
    </row>
    <row r="59" spans="1:7" ht="15" customHeight="1" x14ac:dyDescent="0.3">
      <c r="B59" s="235" t="s">
        <v>26</v>
      </c>
      <c r="C59" s="235"/>
      <c r="E59" s="236" t="s">
        <v>27</v>
      </c>
      <c r="F59" s="237"/>
      <c r="G59" s="236" t="s">
        <v>28</v>
      </c>
    </row>
    <row r="60" spans="1:7" ht="15" customHeight="1" x14ac:dyDescent="0.3">
      <c r="A60" s="238" t="s">
        <v>29</v>
      </c>
      <c r="B60" s="239"/>
      <c r="C60" s="239"/>
      <c r="E60" s="239"/>
      <c r="G60" s="239"/>
    </row>
    <row r="61" spans="1:7" ht="15" customHeight="1" x14ac:dyDescent="0.3">
      <c r="A61" s="238" t="s">
        <v>30</v>
      </c>
      <c r="B61" s="240"/>
      <c r="C61" s="240"/>
      <c r="E61" s="240"/>
      <c r="G61" s="2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80" zoomScale="60" zoomScaleNormal="78" workbookViewId="0">
      <selection activeCell="B81" sqref="B81"/>
    </sheetView>
  </sheetViews>
  <sheetFormatPr defaultRowHeight="12.75" x14ac:dyDescent="0.2"/>
  <cols>
    <col min="1" max="1" width="55.7109375" style="66" customWidth="1"/>
    <col min="2" max="2" width="35.140625" style="66" customWidth="1"/>
    <col min="3" max="3" width="41.7109375" style="66" customWidth="1"/>
    <col min="4" max="4" width="22.85546875" style="66" customWidth="1"/>
    <col min="5" max="5" width="24.5703125" style="66" customWidth="1"/>
    <col min="6" max="6" width="25.140625" style="66" customWidth="1"/>
    <col min="7" max="7" width="34.28515625" style="66" customWidth="1"/>
    <col min="8" max="8" width="16.28515625" style="66" customWidth="1"/>
    <col min="9" max="16384" width="9.140625" style="66"/>
  </cols>
  <sheetData>
    <row r="1" spans="1:8" x14ac:dyDescent="0.2">
      <c r="A1" s="65" t="s">
        <v>49</v>
      </c>
      <c r="B1" s="65"/>
      <c r="C1" s="65"/>
      <c r="D1" s="65"/>
      <c r="E1" s="65"/>
      <c r="F1" s="65"/>
      <c r="G1" s="65"/>
      <c r="H1" s="65"/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x14ac:dyDescent="0.2">
      <c r="A3" s="65"/>
      <c r="B3" s="65"/>
      <c r="C3" s="65"/>
      <c r="D3" s="65"/>
      <c r="E3" s="65"/>
      <c r="F3" s="65"/>
      <c r="G3" s="65"/>
      <c r="H3" s="65"/>
    </row>
    <row r="4" spans="1:8" x14ac:dyDescent="0.2">
      <c r="A4" s="65"/>
      <c r="B4" s="65"/>
      <c r="C4" s="65"/>
      <c r="D4" s="65"/>
      <c r="E4" s="65"/>
      <c r="F4" s="65"/>
      <c r="G4" s="65"/>
      <c r="H4" s="65"/>
    </row>
    <row r="5" spans="1:8" x14ac:dyDescent="0.2">
      <c r="A5" s="65"/>
      <c r="B5" s="65"/>
      <c r="C5" s="65"/>
      <c r="D5" s="65"/>
      <c r="E5" s="65"/>
      <c r="F5" s="65"/>
      <c r="G5" s="65"/>
      <c r="H5" s="65"/>
    </row>
    <row r="6" spans="1:8" x14ac:dyDescent="0.2">
      <c r="A6" s="65"/>
      <c r="B6" s="65"/>
      <c r="C6" s="65"/>
      <c r="D6" s="65"/>
      <c r="E6" s="65"/>
      <c r="F6" s="65"/>
      <c r="G6" s="65"/>
      <c r="H6" s="65"/>
    </row>
    <row r="7" spans="1:8" x14ac:dyDescent="0.2">
      <c r="A7" s="65"/>
      <c r="B7" s="65"/>
      <c r="C7" s="65"/>
      <c r="D7" s="65"/>
      <c r="E7" s="65"/>
      <c r="F7" s="65"/>
      <c r="G7" s="65"/>
      <c r="H7" s="65"/>
    </row>
    <row r="8" spans="1:8" x14ac:dyDescent="0.2">
      <c r="A8" s="67" t="s">
        <v>50</v>
      </c>
      <c r="B8" s="67"/>
      <c r="C8" s="67"/>
      <c r="D8" s="67"/>
      <c r="E8" s="67"/>
      <c r="F8" s="67"/>
      <c r="G8" s="67"/>
      <c r="H8" s="67"/>
    </row>
    <row r="9" spans="1:8" x14ac:dyDescent="0.2">
      <c r="A9" s="67"/>
      <c r="B9" s="67"/>
      <c r="C9" s="67"/>
      <c r="D9" s="67"/>
      <c r="E9" s="67"/>
      <c r="F9" s="67"/>
      <c r="G9" s="67"/>
      <c r="H9" s="67"/>
    </row>
    <row r="10" spans="1:8" x14ac:dyDescent="0.2">
      <c r="A10" s="67"/>
      <c r="B10" s="67"/>
      <c r="C10" s="67"/>
      <c r="D10" s="67"/>
      <c r="E10" s="67"/>
      <c r="F10" s="67"/>
      <c r="G10" s="67"/>
      <c r="H10" s="67"/>
    </row>
    <row r="11" spans="1:8" x14ac:dyDescent="0.2">
      <c r="A11" s="67"/>
      <c r="B11" s="67"/>
      <c r="C11" s="67"/>
      <c r="D11" s="67"/>
      <c r="E11" s="67"/>
      <c r="F11" s="67"/>
      <c r="G11" s="67"/>
      <c r="H11" s="67"/>
    </row>
    <row r="12" spans="1:8" x14ac:dyDescent="0.2">
      <c r="A12" s="67"/>
      <c r="B12" s="67"/>
      <c r="C12" s="67"/>
      <c r="D12" s="67"/>
      <c r="E12" s="67"/>
      <c r="F12" s="67"/>
      <c r="G12" s="67"/>
      <c r="H12" s="67"/>
    </row>
    <row r="13" spans="1:8" x14ac:dyDescent="0.2">
      <c r="A13" s="67"/>
      <c r="B13" s="67"/>
      <c r="C13" s="67"/>
      <c r="D13" s="67"/>
      <c r="E13" s="67"/>
      <c r="F13" s="67"/>
      <c r="G13" s="67"/>
      <c r="H13" s="67"/>
    </row>
    <row r="14" spans="1:8" x14ac:dyDescent="0.2">
      <c r="A14" s="67"/>
      <c r="B14" s="67"/>
      <c r="C14" s="67"/>
      <c r="D14" s="67"/>
      <c r="E14" s="67"/>
      <c r="F14" s="67"/>
      <c r="G14" s="67"/>
      <c r="H14" s="67"/>
    </row>
    <row r="15" spans="1:8" ht="19.5" customHeight="1" thickBot="1" x14ac:dyDescent="0.35">
      <c r="A15" s="68"/>
      <c r="B15" s="68"/>
      <c r="C15" s="68"/>
      <c r="D15" s="68"/>
      <c r="E15" s="68"/>
      <c r="F15" s="68"/>
      <c r="G15" s="68"/>
      <c r="H15" s="68"/>
    </row>
    <row r="16" spans="1:8" ht="19.5" customHeight="1" thickBot="1" x14ac:dyDescent="0.35">
      <c r="A16" s="69" t="s">
        <v>31</v>
      </c>
      <c r="B16" s="70"/>
      <c r="C16" s="70"/>
      <c r="D16" s="70"/>
      <c r="E16" s="70"/>
      <c r="F16" s="70"/>
      <c r="G16" s="70"/>
      <c r="H16" s="71"/>
    </row>
    <row r="17" spans="1:8" ht="18.75" customHeight="1" x14ac:dyDescent="0.3">
      <c r="A17" s="72" t="s">
        <v>51</v>
      </c>
      <c r="B17" s="72"/>
      <c r="C17" s="68"/>
      <c r="D17" s="68"/>
      <c r="E17" s="68"/>
      <c r="F17" s="68"/>
      <c r="G17" s="68"/>
      <c r="H17" s="68"/>
    </row>
    <row r="18" spans="1:8" ht="26.25" customHeight="1" x14ac:dyDescent="0.4">
      <c r="A18" s="73" t="s">
        <v>33</v>
      </c>
      <c r="B18" s="74" t="s">
        <v>112</v>
      </c>
      <c r="C18" s="74"/>
      <c r="D18" s="74"/>
      <c r="E18" s="74"/>
      <c r="F18" s="68"/>
      <c r="G18" s="68"/>
      <c r="H18" s="68"/>
    </row>
    <row r="19" spans="1:8" ht="26.25" customHeight="1" x14ac:dyDescent="0.4">
      <c r="A19" s="73" t="s">
        <v>34</v>
      </c>
      <c r="B19" s="75" t="s">
        <v>7</v>
      </c>
      <c r="C19" s="68">
        <v>8</v>
      </c>
      <c r="D19" s="68"/>
      <c r="E19" s="68"/>
      <c r="F19" s="68"/>
      <c r="G19" s="68"/>
      <c r="H19" s="68"/>
    </row>
    <row r="20" spans="1:8" ht="26.25" customHeight="1" x14ac:dyDescent="0.4">
      <c r="A20" s="73" t="s">
        <v>35</v>
      </c>
      <c r="B20" s="75" t="s">
        <v>9</v>
      </c>
      <c r="C20" s="68"/>
      <c r="D20" s="68"/>
      <c r="E20" s="68"/>
      <c r="F20" s="68"/>
      <c r="G20" s="68"/>
      <c r="H20" s="68"/>
    </row>
    <row r="21" spans="1:8" ht="26.25" customHeight="1" x14ac:dyDescent="0.4">
      <c r="A21" s="73" t="s">
        <v>36</v>
      </c>
      <c r="B21" s="76" t="s">
        <v>11</v>
      </c>
      <c r="C21" s="76"/>
      <c r="D21" s="76"/>
      <c r="E21" s="76"/>
      <c r="F21" s="76"/>
      <c r="G21" s="76"/>
      <c r="H21" s="76"/>
    </row>
    <row r="22" spans="1:8" ht="26.25" customHeight="1" x14ac:dyDescent="0.4">
      <c r="A22" s="73" t="s">
        <v>37</v>
      </c>
      <c r="B22" s="77" t="s">
        <v>113</v>
      </c>
      <c r="C22" s="68"/>
      <c r="D22" s="68"/>
      <c r="E22" s="68"/>
      <c r="F22" s="68"/>
      <c r="G22" s="68"/>
      <c r="H22" s="68"/>
    </row>
    <row r="23" spans="1:8" ht="26.25" customHeight="1" x14ac:dyDescent="0.4">
      <c r="A23" s="73" t="s">
        <v>38</v>
      </c>
      <c r="B23" s="77"/>
      <c r="C23" s="68"/>
      <c r="D23" s="68"/>
      <c r="E23" s="68"/>
      <c r="F23" s="68"/>
      <c r="G23" s="68"/>
      <c r="H23" s="68"/>
    </row>
    <row r="24" spans="1:8" ht="18.75" customHeight="1" x14ac:dyDescent="0.3">
      <c r="A24" s="73"/>
      <c r="B24" s="78"/>
      <c r="C24" s="68"/>
      <c r="D24" s="68"/>
      <c r="E24" s="68"/>
      <c r="F24" s="68"/>
      <c r="G24" s="68"/>
      <c r="H24" s="68"/>
    </row>
    <row r="25" spans="1:8" ht="18.75" customHeight="1" x14ac:dyDescent="0.3">
      <c r="A25" s="79" t="s">
        <v>1</v>
      </c>
      <c r="B25" s="78"/>
      <c r="C25" s="68"/>
      <c r="D25" s="68"/>
      <c r="E25" s="68"/>
      <c r="F25" s="68"/>
      <c r="G25" s="68"/>
      <c r="H25" s="68"/>
    </row>
    <row r="26" spans="1:8" ht="26.25" customHeight="1" x14ac:dyDescent="0.4">
      <c r="A26" s="80" t="s">
        <v>4</v>
      </c>
      <c r="B26" s="74" t="s">
        <v>114</v>
      </c>
      <c r="C26" s="74"/>
      <c r="D26" s="68"/>
      <c r="E26" s="68"/>
      <c r="F26" s="68"/>
      <c r="G26" s="68"/>
      <c r="H26" s="68"/>
    </row>
    <row r="27" spans="1:8" ht="26.25" customHeight="1" x14ac:dyDescent="0.4">
      <c r="A27" s="81" t="s">
        <v>52</v>
      </c>
      <c r="B27" s="76" t="s">
        <v>115</v>
      </c>
      <c r="C27" s="76"/>
      <c r="D27" s="68"/>
      <c r="E27" s="68"/>
      <c r="F27" s="68"/>
      <c r="G27" s="68"/>
      <c r="H27" s="68"/>
    </row>
    <row r="28" spans="1:8" ht="27" customHeight="1" thickBot="1" x14ac:dyDescent="0.45">
      <c r="A28" s="81" t="s">
        <v>6</v>
      </c>
      <c r="B28" s="82">
        <v>99.8</v>
      </c>
      <c r="C28" s="68"/>
      <c r="D28" s="68"/>
      <c r="E28" s="68"/>
      <c r="F28" s="68"/>
      <c r="G28" s="68"/>
      <c r="H28" s="68"/>
    </row>
    <row r="29" spans="1:8" ht="27" customHeight="1" thickBot="1" x14ac:dyDescent="0.45">
      <c r="A29" s="81" t="s">
        <v>53</v>
      </c>
      <c r="B29" s="83">
        <v>0</v>
      </c>
      <c r="C29" s="84" t="s">
        <v>54</v>
      </c>
      <c r="D29" s="85"/>
      <c r="E29" s="85"/>
      <c r="F29" s="85"/>
      <c r="G29" s="85"/>
      <c r="H29" s="86"/>
    </row>
    <row r="30" spans="1:8" ht="19.5" customHeight="1" thickBot="1" x14ac:dyDescent="0.35">
      <c r="A30" s="81" t="s">
        <v>55</v>
      </c>
      <c r="B30" s="87">
        <f>B28-B29</f>
        <v>99.8</v>
      </c>
      <c r="C30" s="88"/>
      <c r="D30" s="88"/>
      <c r="E30" s="88"/>
      <c r="F30" s="88"/>
      <c r="G30" s="88"/>
      <c r="H30" s="89"/>
    </row>
    <row r="31" spans="1:8" ht="27" customHeight="1" thickBot="1" x14ac:dyDescent="0.45">
      <c r="A31" s="81" t="s">
        <v>56</v>
      </c>
      <c r="B31" s="90">
        <v>1</v>
      </c>
      <c r="C31" s="91" t="s">
        <v>57</v>
      </c>
      <c r="D31" s="92"/>
      <c r="E31" s="92"/>
      <c r="F31" s="92"/>
      <c r="G31" s="92"/>
      <c r="H31" s="93"/>
    </row>
    <row r="32" spans="1:8" ht="27" customHeight="1" thickBot="1" x14ac:dyDescent="0.45">
      <c r="A32" s="81" t="s">
        <v>58</v>
      </c>
      <c r="B32" s="90">
        <v>1</v>
      </c>
      <c r="C32" s="91" t="s">
        <v>59</v>
      </c>
      <c r="D32" s="92"/>
      <c r="E32" s="92"/>
      <c r="F32" s="92"/>
      <c r="G32" s="92"/>
      <c r="H32" s="93"/>
    </row>
    <row r="33" spans="1:8" ht="18.75" customHeight="1" x14ac:dyDescent="0.3">
      <c r="A33" s="81"/>
      <c r="B33" s="94"/>
      <c r="C33" s="95"/>
      <c r="D33" s="95"/>
      <c r="E33" s="95"/>
      <c r="F33" s="95"/>
      <c r="G33" s="95"/>
      <c r="H33" s="95"/>
    </row>
    <row r="34" spans="1:8" ht="18.75" customHeight="1" x14ac:dyDescent="0.3">
      <c r="A34" s="81" t="s">
        <v>60</v>
      </c>
      <c r="B34" s="96">
        <f>B31/B32</f>
        <v>1</v>
      </c>
      <c r="C34" s="68" t="s">
        <v>61</v>
      </c>
      <c r="D34" s="68"/>
      <c r="E34" s="68"/>
      <c r="F34" s="68"/>
      <c r="G34" s="68"/>
      <c r="H34" s="97"/>
    </row>
    <row r="35" spans="1:8" ht="19.5" customHeight="1" thickBot="1" x14ac:dyDescent="0.35">
      <c r="A35" s="81"/>
      <c r="B35" s="87"/>
      <c r="C35" s="97"/>
      <c r="D35" s="97"/>
      <c r="E35" s="97"/>
      <c r="F35" s="97"/>
      <c r="G35" s="68"/>
      <c r="H35" s="97"/>
    </row>
    <row r="36" spans="1:8" ht="27" customHeight="1" thickBot="1" x14ac:dyDescent="0.45">
      <c r="A36" s="98" t="s">
        <v>62</v>
      </c>
      <c r="B36" s="99">
        <v>10</v>
      </c>
      <c r="C36" s="68"/>
      <c r="D36" s="100" t="s">
        <v>63</v>
      </c>
      <c r="E36" s="101"/>
      <c r="F36" s="100" t="s">
        <v>64</v>
      </c>
      <c r="G36" s="102"/>
      <c r="H36" s="97"/>
    </row>
    <row r="37" spans="1:8" ht="26.25" customHeight="1" x14ac:dyDescent="0.4">
      <c r="A37" s="103" t="s">
        <v>65</v>
      </c>
      <c r="B37" s="104">
        <v>1</v>
      </c>
      <c r="C37" s="105" t="s">
        <v>66</v>
      </c>
      <c r="D37" s="106" t="s">
        <v>67</v>
      </c>
      <c r="E37" s="107" t="s">
        <v>68</v>
      </c>
      <c r="F37" s="106" t="s">
        <v>67</v>
      </c>
      <c r="G37" s="108" t="s">
        <v>68</v>
      </c>
      <c r="H37" s="97"/>
    </row>
    <row r="38" spans="1:8" ht="26.25" customHeight="1" x14ac:dyDescent="0.4">
      <c r="A38" s="103" t="s">
        <v>69</v>
      </c>
      <c r="B38" s="104">
        <v>1</v>
      </c>
      <c r="C38" s="109">
        <v>1</v>
      </c>
      <c r="D38" s="110">
        <v>12406150</v>
      </c>
      <c r="E38" s="111">
        <f>IF(ISBLANK(D38),"-",$D$48/$D$45*D38)</f>
        <v>11688774.822800279</v>
      </c>
      <c r="F38" s="110">
        <v>11576512</v>
      </c>
      <c r="G38" s="112">
        <f>IF(ISBLANK(F38),"-",$D$48/$F$45*F38)</f>
        <v>11755471.419149423</v>
      </c>
      <c r="H38" s="97"/>
    </row>
    <row r="39" spans="1:8" ht="26.25" customHeight="1" x14ac:dyDescent="0.4">
      <c r="A39" s="103" t="s">
        <v>70</v>
      </c>
      <c r="B39" s="104">
        <v>1</v>
      </c>
      <c r="C39" s="113">
        <v>2</v>
      </c>
      <c r="D39" s="114">
        <v>12350314</v>
      </c>
      <c r="E39" s="115">
        <f>IF(ISBLANK(D39),"-",$D$48/$D$45*D39)</f>
        <v>11636167.492483791</v>
      </c>
      <c r="F39" s="114">
        <v>11570526</v>
      </c>
      <c r="G39" s="116">
        <f>IF(ISBLANK(F39),"-",$D$48/$F$45*F39)</f>
        <v>11749392.882547464</v>
      </c>
      <c r="H39" s="97"/>
    </row>
    <row r="40" spans="1:8" ht="26.25" customHeight="1" x14ac:dyDescent="0.4">
      <c r="A40" s="103" t="s">
        <v>71</v>
      </c>
      <c r="B40" s="104">
        <v>1</v>
      </c>
      <c r="C40" s="113">
        <v>3</v>
      </c>
      <c r="D40" s="114">
        <v>12369866</v>
      </c>
      <c r="E40" s="115">
        <f>IF(ISBLANK(D40),"-",$D$48/$D$45*D40)</f>
        <v>11654588.914547477</v>
      </c>
      <c r="F40" s="114">
        <v>11569382</v>
      </c>
      <c r="G40" s="116">
        <f>IF(ISBLANK(F40),"-",$D$48/$F$45*F40)</f>
        <v>11748231.197637232</v>
      </c>
      <c r="H40" s="68"/>
    </row>
    <row r="41" spans="1:8" ht="26.25" customHeight="1" x14ac:dyDescent="0.4">
      <c r="A41" s="103" t="s">
        <v>72</v>
      </c>
      <c r="B41" s="104">
        <v>1</v>
      </c>
      <c r="C41" s="117">
        <v>4</v>
      </c>
      <c r="D41" s="118"/>
      <c r="E41" s="119" t="str">
        <f>IF(ISBLANK(D41),"-",$D$48/$D$45*D41)</f>
        <v>-</v>
      </c>
      <c r="F41" s="118"/>
      <c r="G41" s="120" t="str">
        <f>IF(ISBLANK(F41),"-",$D$48/$F$45*F41)</f>
        <v>-</v>
      </c>
      <c r="H41" s="68"/>
    </row>
    <row r="42" spans="1:8" ht="27" customHeight="1" thickBot="1" x14ac:dyDescent="0.45">
      <c r="A42" s="103" t="s">
        <v>73</v>
      </c>
      <c r="B42" s="104">
        <v>1</v>
      </c>
      <c r="C42" s="121" t="s">
        <v>74</v>
      </c>
      <c r="D42" s="122">
        <f>AVERAGE(D38:D41)</f>
        <v>12375443.333333334</v>
      </c>
      <c r="E42" s="123">
        <f>AVERAGE(E38:E41)</f>
        <v>11659843.743277183</v>
      </c>
      <c r="F42" s="122">
        <f>AVERAGE(F38:F41)</f>
        <v>11572140</v>
      </c>
      <c r="G42" s="124">
        <f>AVERAGE(G38:G41)</f>
        <v>11751031.833111374</v>
      </c>
      <c r="H42" s="125"/>
    </row>
    <row r="43" spans="1:8" ht="26.25" customHeight="1" x14ac:dyDescent="0.4">
      <c r="A43" s="103" t="s">
        <v>75</v>
      </c>
      <c r="B43" s="104">
        <v>1</v>
      </c>
      <c r="C43" s="126" t="s">
        <v>76</v>
      </c>
      <c r="D43" s="127">
        <v>42.54</v>
      </c>
      <c r="E43" s="68"/>
      <c r="F43" s="127">
        <v>39.47</v>
      </c>
      <c r="G43" s="68"/>
      <c r="H43" s="125"/>
    </row>
    <row r="44" spans="1:8" ht="26.25" customHeight="1" x14ac:dyDescent="0.4">
      <c r="A44" s="103" t="s">
        <v>77</v>
      </c>
      <c r="B44" s="104">
        <v>1</v>
      </c>
      <c r="C44" s="128" t="s">
        <v>78</v>
      </c>
      <c r="D44" s="129">
        <f>D43*$B$34</f>
        <v>42.54</v>
      </c>
      <c r="E44" s="130"/>
      <c r="F44" s="129">
        <f>F43*$B$34</f>
        <v>39.47</v>
      </c>
      <c r="G44" s="68"/>
      <c r="H44" s="125"/>
    </row>
    <row r="45" spans="1:8" ht="19.5" customHeight="1" thickBot="1" x14ac:dyDescent="0.35">
      <c r="A45" s="103" t="s">
        <v>79</v>
      </c>
      <c r="B45" s="113">
        <f>(B44/B43)*(B42/B41)*(B40/B39)*(B38/B37)*B36</f>
        <v>10</v>
      </c>
      <c r="C45" s="128" t="s">
        <v>80</v>
      </c>
      <c r="D45" s="131">
        <f>D44*$B$30/100</f>
        <v>42.454920000000001</v>
      </c>
      <c r="E45" s="132"/>
      <c r="F45" s="131">
        <f>F44*$B$30/100</f>
        <v>39.391059999999996</v>
      </c>
      <c r="G45" s="68"/>
      <c r="H45" s="125"/>
    </row>
    <row r="46" spans="1:8" ht="19.5" customHeight="1" thickBot="1" x14ac:dyDescent="0.35">
      <c r="A46" s="133" t="s">
        <v>81</v>
      </c>
      <c r="B46" s="134"/>
      <c r="C46" s="128" t="s">
        <v>82</v>
      </c>
      <c r="D46" s="129">
        <f>D45/$B$45</f>
        <v>4.2454920000000005</v>
      </c>
      <c r="E46" s="132"/>
      <c r="F46" s="135">
        <f>F45/$B$45</f>
        <v>3.9391059999999998</v>
      </c>
      <c r="G46" s="68"/>
      <c r="H46" s="125"/>
    </row>
    <row r="47" spans="1:8" ht="27" customHeight="1" thickBot="1" x14ac:dyDescent="0.45">
      <c r="A47" s="136"/>
      <c r="B47" s="137"/>
      <c r="C47" s="138" t="s">
        <v>83</v>
      </c>
      <c r="D47" s="139">
        <v>4</v>
      </c>
      <c r="E47" s="68"/>
      <c r="F47" s="140"/>
      <c r="G47" s="68"/>
      <c r="H47" s="125"/>
    </row>
    <row r="48" spans="1:8" ht="18.75" customHeight="1" x14ac:dyDescent="0.3">
      <c r="A48" s="68"/>
      <c r="B48" s="68"/>
      <c r="C48" s="141" t="s">
        <v>84</v>
      </c>
      <c r="D48" s="129">
        <f>D47*$B$45</f>
        <v>40</v>
      </c>
      <c r="E48" s="68"/>
      <c r="F48" s="140"/>
      <c r="G48" s="68"/>
      <c r="H48" s="125"/>
    </row>
    <row r="49" spans="1:8" ht="19.5" customHeight="1" thickBot="1" x14ac:dyDescent="0.35">
      <c r="A49" s="68"/>
      <c r="B49" s="68"/>
      <c r="C49" s="81" t="s">
        <v>85</v>
      </c>
      <c r="D49" s="142">
        <f>D48/B34</f>
        <v>40</v>
      </c>
      <c r="E49" s="68"/>
      <c r="F49" s="140"/>
      <c r="G49" s="68"/>
      <c r="H49" s="125"/>
    </row>
    <row r="50" spans="1:8" ht="18.75" customHeight="1" x14ac:dyDescent="0.3">
      <c r="A50" s="68"/>
      <c r="B50" s="68"/>
      <c r="C50" s="98" t="s">
        <v>86</v>
      </c>
      <c r="D50" s="143">
        <f>AVERAGE(E38:E41,G38:G41)</f>
        <v>11705437.788194276</v>
      </c>
      <c r="E50" s="68"/>
      <c r="F50" s="144"/>
      <c r="G50" s="68"/>
      <c r="H50" s="125"/>
    </row>
    <row r="51" spans="1:8" ht="18.75" customHeight="1" x14ac:dyDescent="0.3">
      <c r="A51" s="68"/>
      <c r="B51" s="68"/>
      <c r="C51" s="138" t="s">
        <v>87</v>
      </c>
      <c r="D51" s="145">
        <f>STDEV(E38:E41,G38:G41)/D50</f>
        <v>4.5089644244277229E-3</v>
      </c>
      <c r="E51" s="68"/>
      <c r="F51" s="144"/>
      <c r="G51" s="68"/>
      <c r="H51" s="125"/>
    </row>
    <row r="52" spans="1:8" ht="19.5" customHeight="1" thickBot="1" x14ac:dyDescent="0.35">
      <c r="A52" s="68"/>
      <c r="B52" s="68"/>
      <c r="C52" s="146" t="s">
        <v>20</v>
      </c>
      <c r="D52" s="147">
        <f>COUNT(E38:E41,G38:G41)</f>
        <v>6</v>
      </c>
      <c r="E52" s="68"/>
      <c r="F52" s="144"/>
      <c r="G52" s="68"/>
      <c r="H52" s="68"/>
    </row>
    <row r="53" spans="1:8" ht="18.75" customHeight="1" x14ac:dyDescent="0.3">
      <c r="A53" s="68"/>
      <c r="B53" s="68"/>
      <c r="C53" s="68"/>
      <c r="D53" s="68"/>
      <c r="E53" s="68"/>
      <c r="F53" s="68"/>
      <c r="G53" s="68"/>
      <c r="H53" s="68"/>
    </row>
    <row r="54" spans="1:8" ht="18.75" customHeight="1" x14ac:dyDescent="0.3">
      <c r="A54" s="72" t="s">
        <v>1</v>
      </c>
      <c r="B54" s="148" t="s">
        <v>88</v>
      </c>
      <c r="C54" s="68"/>
      <c r="D54" s="68"/>
      <c r="E54" s="68"/>
      <c r="F54" s="68"/>
      <c r="G54" s="68"/>
      <c r="H54" s="68"/>
    </row>
    <row r="55" spans="1:8" ht="18.75" customHeight="1" x14ac:dyDescent="0.3">
      <c r="A55" s="68" t="s">
        <v>89</v>
      </c>
      <c r="B55" s="149" t="str">
        <f>B21</f>
        <v>Each box contains 1 vial of Artesunate 60 mg for injection, 1 ampoule of sodium bicarbonate 50 mg/mL injection and 1 ampoule of sodium chloride 9 mg/mL injection.</v>
      </c>
      <c r="C55" s="68"/>
      <c r="D55" s="68"/>
      <c r="E55" s="68"/>
      <c r="F55" s="68"/>
      <c r="G55" s="68"/>
      <c r="H55" s="68"/>
    </row>
    <row r="56" spans="1:8" ht="26.25" customHeight="1" x14ac:dyDescent="0.4">
      <c r="A56" s="149" t="s">
        <v>90</v>
      </c>
      <c r="B56" s="150">
        <v>60</v>
      </c>
      <c r="C56" s="68" t="str">
        <f>B20</f>
        <v>Artesunate 60 mg</v>
      </c>
      <c r="D56" s="68"/>
      <c r="E56" s="68"/>
      <c r="F56" s="68"/>
      <c r="G56" s="68"/>
      <c r="H56" s="130"/>
    </row>
    <row r="57" spans="1:8" ht="18.75" customHeight="1" x14ac:dyDescent="0.3">
      <c r="A57" s="149" t="s">
        <v>91</v>
      </c>
      <c r="B57" s="151">
        <f>Uniformity!D33</f>
        <v>58.97600000000002</v>
      </c>
      <c r="C57" s="68"/>
      <c r="D57" s="68"/>
      <c r="E57" s="68"/>
      <c r="F57" s="68"/>
      <c r="G57" s="68"/>
      <c r="H57" s="130"/>
    </row>
    <row r="58" spans="1:8" ht="19.5" customHeight="1" thickBot="1" x14ac:dyDescent="0.35">
      <c r="A58" s="68"/>
      <c r="B58" s="68"/>
      <c r="C58" s="68"/>
      <c r="D58" s="68"/>
      <c r="E58" s="68"/>
      <c r="F58" s="68"/>
      <c r="G58" s="68"/>
      <c r="H58" s="130"/>
    </row>
    <row r="59" spans="1:8" ht="27" customHeight="1" thickBot="1" x14ac:dyDescent="0.45">
      <c r="A59" s="98" t="s">
        <v>92</v>
      </c>
      <c r="B59" s="99">
        <v>10</v>
      </c>
      <c r="C59" s="68"/>
      <c r="D59" s="152" t="s">
        <v>93</v>
      </c>
      <c r="E59" s="153" t="s">
        <v>66</v>
      </c>
      <c r="F59" s="153" t="s">
        <v>67</v>
      </c>
      <c r="G59" s="153" t="s">
        <v>94</v>
      </c>
      <c r="H59" s="105" t="s">
        <v>95</v>
      </c>
    </row>
    <row r="60" spans="1:8" ht="26.25" customHeight="1" x14ac:dyDescent="0.4">
      <c r="A60" s="103" t="s">
        <v>96</v>
      </c>
      <c r="B60" s="104">
        <v>1</v>
      </c>
      <c r="C60" s="154" t="s">
        <v>97</v>
      </c>
      <c r="D60" s="155">
        <v>37.97</v>
      </c>
      <c r="E60" s="156">
        <v>1</v>
      </c>
      <c r="F60" s="157">
        <v>11274486</v>
      </c>
      <c r="G60" s="158">
        <f>IF(ISBLANK(F60),"-",(F60/$D$50*$D$47*$B$68)*($B$57/$D$60))</f>
        <v>59.84168286830154</v>
      </c>
      <c r="H60" s="159">
        <f t="shared" ref="H60:H71" si="0">IF(ISBLANK(F60),"-",G60/$B$56)</f>
        <v>0.99736138113835904</v>
      </c>
    </row>
    <row r="61" spans="1:8" ht="26.25" customHeight="1" x14ac:dyDescent="0.4">
      <c r="A61" s="103" t="s">
        <v>98</v>
      </c>
      <c r="B61" s="104">
        <v>1</v>
      </c>
      <c r="C61" s="160"/>
      <c r="D61" s="161"/>
      <c r="E61" s="162">
        <v>2</v>
      </c>
      <c r="F61" s="114">
        <v>11190085</v>
      </c>
      <c r="G61" s="163">
        <f>IF(ISBLANK(F61),"-",(F61/$D$50*$D$47*$B$68)*($B$57/$D$60))</f>
        <v>59.393706980463499</v>
      </c>
      <c r="H61" s="164">
        <f t="shared" si="0"/>
        <v>0.98989511634105831</v>
      </c>
    </row>
    <row r="62" spans="1:8" ht="26.25" customHeight="1" x14ac:dyDescent="0.4">
      <c r="A62" s="103" t="s">
        <v>99</v>
      </c>
      <c r="B62" s="104">
        <v>1</v>
      </c>
      <c r="C62" s="160"/>
      <c r="D62" s="161"/>
      <c r="E62" s="162">
        <v>3</v>
      </c>
      <c r="F62" s="114">
        <v>11180036</v>
      </c>
      <c r="G62" s="163">
        <f>IF(ISBLANK(F62),"-",(F62/$D$50*$D$47*$B$68)*($B$57/$D$60))</f>
        <v>59.340369819803264</v>
      </c>
      <c r="H62" s="164">
        <f t="shared" si="0"/>
        <v>0.98900616366338778</v>
      </c>
    </row>
    <row r="63" spans="1:8" ht="27" customHeight="1" thickBot="1" x14ac:dyDescent="0.45">
      <c r="A63" s="103" t="s">
        <v>100</v>
      </c>
      <c r="B63" s="104">
        <v>1</v>
      </c>
      <c r="C63" s="165"/>
      <c r="D63" s="166"/>
      <c r="E63" s="167">
        <v>4</v>
      </c>
      <c r="F63" s="168"/>
      <c r="G63" s="163" t="str">
        <f>IF(ISBLANK(F63),"-",(F63/$D$50*$D$47*$B$68)*($B$57/$D$60))</f>
        <v>-</v>
      </c>
      <c r="H63" s="164" t="str">
        <f t="shared" si="0"/>
        <v>-</v>
      </c>
    </row>
    <row r="64" spans="1:8" ht="26.25" customHeight="1" x14ac:dyDescent="0.4">
      <c r="A64" s="103" t="s">
        <v>101</v>
      </c>
      <c r="B64" s="104">
        <v>1</v>
      </c>
      <c r="C64" s="154" t="s">
        <v>102</v>
      </c>
      <c r="D64" s="155">
        <v>38.07</v>
      </c>
      <c r="E64" s="156">
        <v>1</v>
      </c>
      <c r="F64" s="157">
        <v>11271454</v>
      </c>
      <c r="G64" s="169">
        <f>IF(ISBLANK(F64),"-",(F64/$D$50*$D$47*$B$68)*($B$57/$D$64))</f>
        <v>59.668443613858564</v>
      </c>
      <c r="H64" s="170">
        <f t="shared" si="0"/>
        <v>0.99447406023097606</v>
      </c>
    </row>
    <row r="65" spans="1:8" ht="26.25" customHeight="1" x14ac:dyDescent="0.4">
      <c r="A65" s="103" t="s">
        <v>103</v>
      </c>
      <c r="B65" s="104">
        <v>1</v>
      </c>
      <c r="C65" s="160"/>
      <c r="D65" s="161"/>
      <c r="E65" s="162">
        <v>2</v>
      </c>
      <c r="F65" s="114">
        <v>11315118</v>
      </c>
      <c r="G65" s="171">
        <f>IF(ISBLANK(F65),"-",(F65/$D$50*$D$47*$B$68)*($B$57/$D$64))</f>
        <v>59.899590626653506</v>
      </c>
      <c r="H65" s="172">
        <f t="shared" si="0"/>
        <v>0.99832651044422505</v>
      </c>
    </row>
    <row r="66" spans="1:8" ht="26.25" customHeight="1" x14ac:dyDescent="0.4">
      <c r="A66" s="103" t="s">
        <v>104</v>
      </c>
      <c r="B66" s="104">
        <v>1</v>
      </c>
      <c r="C66" s="160"/>
      <c r="D66" s="161"/>
      <c r="E66" s="162">
        <v>3</v>
      </c>
      <c r="F66" s="114">
        <v>11215089</v>
      </c>
      <c r="G66" s="171">
        <f>IF(ISBLANK(F66),"-",(F66/$D$50*$D$47*$B$68)*($B$57/$D$64))</f>
        <v>59.370060474975595</v>
      </c>
      <c r="H66" s="172">
        <f t="shared" si="0"/>
        <v>0.98950100791625994</v>
      </c>
    </row>
    <row r="67" spans="1:8" ht="27" customHeight="1" thickBot="1" x14ac:dyDescent="0.45">
      <c r="A67" s="103" t="s">
        <v>105</v>
      </c>
      <c r="B67" s="104">
        <v>1</v>
      </c>
      <c r="C67" s="165"/>
      <c r="D67" s="166"/>
      <c r="E67" s="167">
        <v>4</v>
      </c>
      <c r="F67" s="168"/>
      <c r="G67" s="173" t="str">
        <f>IF(ISBLANK(F67),"-",(F67/$D$50*$D$47*$B$68)*($B$57/$D$64))</f>
        <v>-</v>
      </c>
      <c r="H67" s="174" t="str">
        <f t="shared" si="0"/>
        <v>-</v>
      </c>
    </row>
    <row r="68" spans="1:8" ht="26.25" customHeight="1" x14ac:dyDescent="0.4">
      <c r="A68" s="103" t="s">
        <v>106</v>
      </c>
      <c r="B68" s="113">
        <f>(B67/B66)*(B65/B64)*(B63/B62)*(B61/B60)*B59</f>
        <v>10</v>
      </c>
      <c r="C68" s="154" t="s">
        <v>107</v>
      </c>
      <c r="D68" s="155">
        <v>38.08</v>
      </c>
      <c r="E68" s="156">
        <v>1</v>
      </c>
      <c r="F68" s="157">
        <v>11293552</v>
      </c>
      <c r="G68" s="169">
        <f>IF(ISBLANK(F68),"-",(F68/$D$50*$D$47*$B$68)*($B$57/$D$68))</f>
        <v>59.769725307985432</v>
      </c>
      <c r="H68" s="164">
        <f t="shared" si="0"/>
        <v>0.99616208846642385</v>
      </c>
    </row>
    <row r="69" spans="1:8" ht="27" customHeight="1" thickBot="1" x14ac:dyDescent="0.45">
      <c r="A69" s="146" t="s">
        <v>108</v>
      </c>
      <c r="B69" s="175">
        <f>(D47*B68)/B56*B57</f>
        <v>39.317333333333345</v>
      </c>
      <c r="C69" s="160"/>
      <c r="D69" s="161"/>
      <c r="E69" s="162">
        <v>2</v>
      </c>
      <c r="F69" s="114">
        <v>11175069</v>
      </c>
      <c r="G69" s="171">
        <f>IF(ISBLANK(F69),"-",(F69/$D$50*$D$47*$B$68)*($B$57/$D$68))</f>
        <v>59.14266870403425</v>
      </c>
      <c r="H69" s="164">
        <f t="shared" si="0"/>
        <v>0.98571114506723745</v>
      </c>
    </row>
    <row r="70" spans="1:8" ht="26.25" customHeight="1" x14ac:dyDescent="0.4">
      <c r="A70" s="133" t="s">
        <v>81</v>
      </c>
      <c r="B70" s="134"/>
      <c r="C70" s="160"/>
      <c r="D70" s="161"/>
      <c r="E70" s="162">
        <v>3</v>
      </c>
      <c r="F70" s="114">
        <v>11259856</v>
      </c>
      <c r="G70" s="171">
        <f>IF(ISBLANK(F70),"-",(F70/$D$50*$D$47*$B$68)*($B$57/$D$68))</f>
        <v>59.591393401072708</v>
      </c>
      <c r="H70" s="164">
        <f t="shared" si="0"/>
        <v>0.9931898900178785</v>
      </c>
    </row>
    <row r="71" spans="1:8" ht="27" customHeight="1" thickBot="1" x14ac:dyDescent="0.45">
      <c r="A71" s="136"/>
      <c r="B71" s="137"/>
      <c r="C71" s="176"/>
      <c r="D71" s="166"/>
      <c r="E71" s="167">
        <v>4</v>
      </c>
      <c r="F71" s="168"/>
      <c r="G71" s="173" t="str">
        <f>IF(ISBLANK(F71),"-",(F71/$D$50*$D$47*$B$68)*($B$57/$D$68))</f>
        <v>-</v>
      </c>
      <c r="H71" s="177" t="str">
        <f t="shared" si="0"/>
        <v>-</v>
      </c>
    </row>
    <row r="72" spans="1:8" ht="26.25" customHeight="1" x14ac:dyDescent="0.4">
      <c r="A72" s="130"/>
      <c r="B72" s="130"/>
      <c r="C72" s="130"/>
      <c r="D72" s="130"/>
      <c r="E72" s="130"/>
      <c r="F72" s="130"/>
      <c r="G72" s="178" t="s">
        <v>74</v>
      </c>
      <c r="H72" s="179">
        <f>AVERAGE(H60:H71)</f>
        <v>0.99262526258731176</v>
      </c>
    </row>
    <row r="73" spans="1:8" ht="26.25" customHeight="1" x14ac:dyDescent="0.4">
      <c r="A73" s="68"/>
      <c r="B73" s="68"/>
      <c r="C73" s="130"/>
      <c r="D73" s="130"/>
      <c r="E73" s="130"/>
      <c r="F73" s="130"/>
      <c r="G73" s="180" t="s">
        <v>87</v>
      </c>
      <c r="H73" s="181">
        <f>STDEV(H60:H71)/H72</f>
        <v>4.352086876597429E-3</v>
      </c>
    </row>
    <row r="74" spans="1:8" ht="27" customHeight="1" thickBot="1" x14ac:dyDescent="0.45">
      <c r="A74" s="130"/>
      <c r="B74" s="130"/>
      <c r="C74" s="130"/>
      <c r="D74" s="130"/>
      <c r="E74" s="132"/>
      <c r="F74" s="130"/>
      <c r="G74" s="182" t="s">
        <v>20</v>
      </c>
      <c r="H74" s="183">
        <f>COUNT(H60:H71)</f>
        <v>9</v>
      </c>
    </row>
    <row r="75" spans="1:8" ht="18.75" customHeight="1" x14ac:dyDescent="0.3">
      <c r="A75" s="130"/>
      <c r="B75" s="130"/>
      <c r="C75" s="130"/>
      <c r="D75" s="130"/>
      <c r="E75" s="132"/>
      <c r="F75" s="130"/>
      <c r="G75" s="81"/>
      <c r="H75" s="87"/>
    </row>
    <row r="76" spans="1:8" ht="26.25" customHeight="1" x14ac:dyDescent="0.4">
      <c r="A76" s="80" t="s">
        <v>109</v>
      </c>
      <c r="B76" s="81" t="s">
        <v>110</v>
      </c>
      <c r="C76" s="184" t="str">
        <f>B20</f>
        <v>Artesunate 60 mg</v>
      </c>
      <c r="D76" s="184"/>
      <c r="E76" s="68" t="s">
        <v>111</v>
      </c>
      <c r="F76" s="68"/>
      <c r="G76" s="185">
        <f>H72</f>
        <v>0.99262526258731176</v>
      </c>
      <c r="H76" s="87"/>
    </row>
    <row r="77" spans="1:8" ht="19.5" customHeight="1" thickBot="1" x14ac:dyDescent="0.35">
      <c r="A77" s="186"/>
      <c r="B77" s="186"/>
      <c r="C77" s="187"/>
      <c r="D77" s="187"/>
      <c r="E77" s="187"/>
      <c r="F77" s="187"/>
      <c r="G77" s="187"/>
      <c r="H77" s="187"/>
    </row>
    <row r="78" spans="1:8" ht="18.75" customHeight="1" x14ac:dyDescent="0.3">
      <c r="A78" s="68"/>
      <c r="B78" s="188" t="s">
        <v>26</v>
      </c>
      <c r="C78" s="188"/>
      <c r="D78" s="68"/>
      <c r="E78" s="189" t="s">
        <v>27</v>
      </c>
      <c r="F78" s="190"/>
      <c r="G78" s="188" t="s">
        <v>28</v>
      </c>
      <c r="H78" s="188"/>
    </row>
    <row r="79" spans="1:8" ht="60" customHeight="1" x14ac:dyDescent="0.3">
      <c r="A79" s="80" t="s">
        <v>29</v>
      </c>
      <c r="B79" s="191"/>
      <c r="C79" s="191"/>
      <c r="D79" s="68"/>
      <c r="E79" s="192"/>
      <c r="F79" s="68"/>
      <c r="G79" s="192"/>
      <c r="H79" s="192"/>
    </row>
    <row r="80" spans="1:8" ht="60" customHeight="1" x14ac:dyDescent="0.3">
      <c r="A80" s="80" t="s">
        <v>30</v>
      </c>
      <c r="B80" s="193"/>
      <c r="C80" s="193"/>
      <c r="D80" s="68"/>
      <c r="E80" s="194"/>
      <c r="F80" s="68"/>
      <c r="G80" s="195"/>
      <c r="H80" s="195"/>
    </row>
    <row r="250" spans="1:1" x14ac:dyDescent="0.2">
      <c r="A250" s="66">
        <v>5</v>
      </c>
    </row>
  </sheetData>
  <sheetProtection password="F258" sheet="1" objects="1" scenarios="1" formatCells="0" formatColumns="0"/>
  <mergeCells count="23">
    <mergeCell ref="C76:D76"/>
    <mergeCell ref="B78:C78"/>
    <mergeCell ref="G78:H78"/>
    <mergeCell ref="A46:B47"/>
    <mergeCell ref="C60:C63"/>
    <mergeCell ref="D60:D63"/>
    <mergeCell ref="C64:C67"/>
    <mergeCell ref="D64:D67"/>
    <mergeCell ref="C68:C71"/>
    <mergeCell ref="D68:D71"/>
    <mergeCell ref="A70:B71"/>
    <mergeCell ref="B27:C27"/>
    <mergeCell ref="C29:H29"/>
    <mergeCell ref="C31:H31"/>
    <mergeCell ref="C32:H32"/>
    <mergeCell ref="D36:E36"/>
    <mergeCell ref="F36:G36"/>
    <mergeCell ref="A1:H7"/>
    <mergeCell ref="A8:H14"/>
    <mergeCell ref="A16:H16"/>
    <mergeCell ref="B18:E18"/>
    <mergeCell ref="B21:H21"/>
    <mergeCell ref="B26:C2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8" workbookViewId="0">
      <selection activeCell="D34" sqref="D34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10"/>
      <c r="B1" s="11"/>
      <c r="C1" s="10"/>
      <c r="D1" s="12"/>
      <c r="E1" s="13"/>
      <c r="F1" s="11"/>
      <c r="G1" s="13"/>
      <c r="H1" s="5"/>
      <c r="I1" s="6"/>
      <c r="J1" s="5"/>
      <c r="K1" s="8"/>
      <c r="L1" s="5"/>
      <c r="M1" s="6"/>
      <c r="N1" s="5"/>
      <c r="O1" s="6"/>
    </row>
    <row r="2" spans="1:15" ht="15" x14ac:dyDescent="0.3">
      <c r="A2" s="10"/>
      <c r="B2" s="11"/>
      <c r="C2" s="10"/>
      <c r="D2" s="12"/>
      <c r="E2" s="14"/>
      <c r="F2" s="11"/>
      <c r="G2" s="14"/>
      <c r="H2" s="7"/>
      <c r="I2" s="6"/>
      <c r="J2" s="7"/>
      <c r="K2" s="8"/>
      <c r="L2" s="7"/>
      <c r="M2" s="8"/>
      <c r="N2" s="7"/>
      <c r="O2" s="8"/>
    </row>
    <row r="3" spans="1:15" ht="15" x14ac:dyDescent="0.3">
      <c r="A3" s="10"/>
      <c r="B3" s="11"/>
      <c r="C3" s="10"/>
      <c r="D3" s="12"/>
      <c r="E3" s="14"/>
      <c r="F3" s="11"/>
      <c r="G3" s="14"/>
      <c r="H3" s="7"/>
      <c r="I3" s="6"/>
      <c r="J3" s="7"/>
      <c r="K3" s="8"/>
      <c r="L3" s="7"/>
      <c r="M3" s="8"/>
      <c r="N3" s="7"/>
      <c r="O3" s="8"/>
    </row>
    <row r="4" spans="1:15" ht="15" x14ac:dyDescent="0.3">
      <c r="A4" s="10"/>
      <c r="B4" s="11"/>
      <c r="C4" s="10"/>
      <c r="D4" s="12"/>
      <c r="E4" s="14"/>
      <c r="F4" s="11"/>
      <c r="G4" s="14"/>
      <c r="H4" s="7"/>
      <c r="I4" s="6"/>
      <c r="J4" s="7"/>
      <c r="K4" s="8"/>
      <c r="L4" s="7"/>
      <c r="M4" s="8"/>
      <c r="N4" s="7"/>
      <c r="O4" s="8"/>
    </row>
    <row r="5" spans="1:15" ht="15" x14ac:dyDescent="0.3">
      <c r="A5" s="10"/>
      <c r="B5" s="11"/>
      <c r="C5" s="10"/>
      <c r="D5" s="12"/>
      <c r="E5" s="14"/>
      <c r="F5" s="11"/>
      <c r="G5" s="14"/>
      <c r="H5" s="7"/>
      <c r="I5" s="6"/>
      <c r="J5" s="7"/>
      <c r="K5" s="8"/>
      <c r="L5" s="7"/>
      <c r="M5" s="8"/>
      <c r="N5" s="7"/>
      <c r="O5" s="8"/>
    </row>
    <row r="6" spans="1:15" ht="15" x14ac:dyDescent="0.3">
      <c r="A6" s="10"/>
      <c r="B6" s="11"/>
      <c r="C6" s="10"/>
      <c r="D6" s="12"/>
      <c r="E6" s="14"/>
      <c r="F6" s="11"/>
      <c r="G6" s="14"/>
      <c r="H6" s="7"/>
      <c r="I6" s="6"/>
      <c r="J6" s="7"/>
      <c r="K6" s="8"/>
      <c r="L6" s="7"/>
      <c r="M6" s="8"/>
      <c r="N6" s="7"/>
      <c r="O6" s="8"/>
    </row>
    <row r="7" spans="1:15" ht="15" x14ac:dyDescent="0.3">
      <c r="A7" s="10"/>
      <c r="B7" s="11"/>
      <c r="C7" s="10"/>
      <c r="D7" s="12"/>
      <c r="E7" s="14"/>
      <c r="F7" s="11"/>
      <c r="G7" s="14"/>
      <c r="H7" s="7"/>
      <c r="I7" s="6"/>
      <c r="J7" s="7"/>
      <c r="K7" s="8"/>
      <c r="L7" s="7"/>
      <c r="M7" s="8"/>
      <c r="N7" s="7"/>
      <c r="O7" s="8"/>
    </row>
    <row r="8" spans="1:15" ht="19.5" customHeight="1" x14ac:dyDescent="0.3">
      <c r="A8" s="60" t="s">
        <v>31</v>
      </c>
      <c r="B8" s="60"/>
      <c r="C8" s="60"/>
      <c r="D8" s="60"/>
      <c r="E8" s="60"/>
      <c r="F8" s="60"/>
      <c r="G8" s="60"/>
      <c r="H8" s="7"/>
      <c r="I8" s="6"/>
      <c r="J8" s="7"/>
      <c r="K8" s="8"/>
      <c r="L8" s="7"/>
      <c r="M8" s="8"/>
      <c r="N8" s="7"/>
      <c r="O8" s="8"/>
    </row>
    <row r="9" spans="1:15" ht="19.5" customHeight="1" x14ac:dyDescent="0.3">
      <c r="A9" s="15"/>
      <c r="B9" s="15"/>
      <c r="C9" s="15"/>
      <c r="D9" s="15"/>
      <c r="E9" s="15"/>
      <c r="F9" s="15"/>
      <c r="G9" s="15"/>
      <c r="H9" s="7"/>
      <c r="I9" s="6"/>
      <c r="J9" s="7"/>
      <c r="K9" s="8"/>
      <c r="L9" s="7"/>
      <c r="M9" s="8"/>
      <c r="N9" s="7"/>
      <c r="O9" s="8"/>
    </row>
    <row r="10" spans="1:15" ht="16.5" customHeight="1" x14ac:dyDescent="0.3">
      <c r="A10" s="61" t="s">
        <v>32</v>
      </c>
      <c r="B10" s="61"/>
      <c r="C10" s="61"/>
      <c r="D10" s="61"/>
      <c r="E10" s="61"/>
      <c r="F10" s="61"/>
      <c r="G10" s="61"/>
      <c r="H10" s="7"/>
      <c r="I10" s="6"/>
      <c r="J10" s="7"/>
      <c r="K10" s="8"/>
      <c r="L10" s="7"/>
      <c r="M10" s="8"/>
      <c r="N10" s="7"/>
      <c r="O10" s="8"/>
    </row>
    <row r="11" spans="1:15" ht="15" customHeight="1" x14ac:dyDescent="0.3">
      <c r="A11" s="58" t="s">
        <v>33</v>
      </c>
      <c r="B11" s="58"/>
      <c r="C11" s="16" t="s">
        <v>5</v>
      </c>
      <c r="E11" s="7"/>
      <c r="F11" s="6"/>
      <c r="G11" s="7"/>
      <c r="H11" s="7"/>
      <c r="I11" s="6"/>
      <c r="J11" s="7"/>
      <c r="K11" s="8"/>
      <c r="L11" s="7"/>
      <c r="M11" s="8"/>
      <c r="N11" s="7"/>
      <c r="O11" s="8"/>
    </row>
    <row r="12" spans="1:15" ht="15" customHeight="1" x14ac:dyDescent="0.3">
      <c r="A12" s="58" t="s">
        <v>34</v>
      </c>
      <c r="B12" s="58"/>
      <c r="C12" s="16" t="s">
        <v>7</v>
      </c>
      <c r="E12" s="7"/>
      <c r="F12" s="6"/>
      <c r="G12" s="7"/>
      <c r="H12" s="7"/>
      <c r="I12" s="6"/>
      <c r="J12" s="7"/>
      <c r="K12" s="8"/>
      <c r="L12" s="7"/>
      <c r="M12" s="8"/>
      <c r="N12" s="7"/>
      <c r="O12" s="8"/>
    </row>
    <row r="13" spans="1:15" ht="15" customHeight="1" x14ac:dyDescent="0.3">
      <c r="A13" s="58" t="s">
        <v>35</v>
      </c>
      <c r="B13" s="58"/>
      <c r="C13" s="16" t="s">
        <v>9</v>
      </c>
      <c r="E13" s="7"/>
      <c r="F13" s="6"/>
      <c r="G13" s="7"/>
      <c r="H13" s="7"/>
      <c r="I13" s="6"/>
      <c r="J13" s="7"/>
      <c r="K13" s="8"/>
      <c r="L13" s="7"/>
      <c r="M13" s="8"/>
      <c r="N13" s="7"/>
      <c r="O13" s="8"/>
    </row>
    <row r="14" spans="1:15" ht="15" customHeight="1" x14ac:dyDescent="0.3">
      <c r="A14" s="58" t="s">
        <v>36</v>
      </c>
      <c r="B14" s="58"/>
      <c r="C14" s="59" t="s">
        <v>11</v>
      </c>
      <c r="D14" s="59"/>
      <c r="E14" s="59"/>
      <c r="F14" s="59"/>
      <c r="G14" s="59"/>
      <c r="H14" s="7"/>
      <c r="I14" s="6"/>
      <c r="J14" s="7"/>
      <c r="K14" s="8"/>
      <c r="L14" s="7"/>
      <c r="M14" s="8"/>
      <c r="N14" s="7"/>
      <c r="O14" s="8"/>
    </row>
    <row r="15" spans="1:15" ht="15" customHeight="1" x14ac:dyDescent="0.3">
      <c r="A15" s="58" t="s">
        <v>37</v>
      </c>
      <c r="B15" s="58"/>
      <c r="C15" s="17" t="s">
        <v>12</v>
      </c>
      <c r="D15" s="16"/>
      <c r="E15" s="7"/>
      <c r="F15" s="6"/>
      <c r="G15" s="7"/>
      <c r="H15" s="7"/>
      <c r="I15" s="6"/>
      <c r="J15" s="7"/>
      <c r="K15" s="8"/>
      <c r="L15" s="7"/>
      <c r="M15" s="8"/>
      <c r="N15" s="7"/>
      <c r="O15" s="8"/>
    </row>
    <row r="16" spans="1:15" ht="15" customHeight="1" x14ac:dyDescent="0.3">
      <c r="A16" s="58" t="s">
        <v>38</v>
      </c>
      <c r="B16" s="58"/>
      <c r="C16" s="17" t="s">
        <v>39</v>
      </c>
      <c r="D16" s="16"/>
      <c r="E16" s="7"/>
      <c r="F16" s="6"/>
      <c r="G16" s="7"/>
      <c r="H16" s="7"/>
      <c r="I16" s="6"/>
      <c r="J16" s="7"/>
      <c r="K16" s="8"/>
      <c r="L16" s="7"/>
      <c r="M16" s="8"/>
      <c r="N16" s="7"/>
      <c r="O16" s="8"/>
    </row>
    <row r="17" spans="1:15" x14ac:dyDescent="0.3">
      <c r="B17" s="16"/>
      <c r="D17" s="16"/>
      <c r="E17" s="7"/>
      <c r="F17" s="6"/>
      <c r="G17" s="7"/>
      <c r="H17" s="7"/>
      <c r="I17" s="6"/>
      <c r="J17" s="7"/>
      <c r="K17" s="8"/>
      <c r="L17" s="7"/>
      <c r="M17" s="8"/>
      <c r="N17" s="7"/>
      <c r="O17" s="8"/>
    </row>
    <row r="18" spans="1:15" ht="15" customHeight="1" x14ac:dyDescent="0.3">
      <c r="A18" s="62" t="s">
        <v>1</v>
      </c>
      <c r="B18" s="62"/>
      <c r="C18" s="18" t="s">
        <v>40</v>
      </c>
      <c r="D18" s="16"/>
      <c r="E18" s="7"/>
      <c r="F18" s="6"/>
      <c r="G18" s="7"/>
      <c r="H18" s="7"/>
      <c r="I18" s="6"/>
      <c r="J18" s="7"/>
      <c r="K18" s="8"/>
      <c r="L18" s="7"/>
      <c r="M18" s="8"/>
      <c r="N18" s="7"/>
      <c r="O18" s="8"/>
    </row>
    <row r="19" spans="1:15" ht="15.75" customHeight="1" x14ac:dyDescent="0.3">
      <c r="A19" s="19"/>
      <c r="B19" s="16"/>
      <c r="D19" s="16"/>
      <c r="E19" s="7"/>
      <c r="F19" s="6"/>
      <c r="G19" s="7"/>
      <c r="H19" s="7"/>
      <c r="I19" s="6"/>
      <c r="J19" s="7"/>
      <c r="K19" s="8"/>
      <c r="L19" s="7"/>
      <c r="M19" s="8"/>
      <c r="N19" s="7"/>
      <c r="O19" s="8"/>
    </row>
    <row r="20" spans="1:15" ht="15.75" customHeight="1" x14ac:dyDescent="0.3">
      <c r="A20" s="20" t="s">
        <v>41</v>
      </c>
      <c r="B20" s="21" t="s">
        <v>42</v>
      </c>
      <c r="C20" s="22" t="s">
        <v>43</v>
      </c>
      <c r="D20" s="20" t="s">
        <v>44</v>
      </c>
      <c r="E20" s="23" t="s">
        <v>45</v>
      </c>
      <c r="G20" s="7"/>
      <c r="H20" s="9"/>
      <c r="I20" s="6"/>
      <c r="J20" s="7"/>
      <c r="K20" s="8"/>
      <c r="L20" s="9"/>
      <c r="M20" s="8"/>
      <c r="N20" s="9"/>
      <c r="O20" s="8"/>
    </row>
    <row r="21" spans="1:15" ht="15" x14ac:dyDescent="0.3">
      <c r="A21" s="24">
        <v>1</v>
      </c>
      <c r="B21" s="25">
        <v>10395.700000000001</v>
      </c>
      <c r="C21" s="26">
        <v>10339.370000000001</v>
      </c>
      <c r="D21" s="27">
        <f t="shared" ref="D21:D30" si="0">B21-C21</f>
        <v>56.329999999999927</v>
      </c>
      <c r="E21" s="28">
        <f>(D21-$D$33)/$D$33</f>
        <v>-4.4865708084646162E-2</v>
      </c>
      <c r="G21" s="7"/>
      <c r="H21" s="9"/>
      <c r="I21" s="6"/>
      <c r="J21" s="7"/>
      <c r="K21" s="8"/>
      <c r="L21" s="9"/>
      <c r="M21" s="8"/>
      <c r="N21" s="9"/>
      <c r="O21" s="8"/>
    </row>
    <row r="22" spans="1:15" ht="15" x14ac:dyDescent="0.3">
      <c r="A22" s="29">
        <v>2</v>
      </c>
      <c r="B22" s="30">
        <v>10383.030000000001</v>
      </c>
      <c r="C22" s="31">
        <v>10322.459999999999</v>
      </c>
      <c r="D22" s="32">
        <f t="shared" si="0"/>
        <v>60.570000000001528</v>
      </c>
      <c r="E22" s="28">
        <f>(D22-$D$33)/$D$33</f>
        <v>2.7027943570291424E-2</v>
      </c>
      <c r="G22" s="7"/>
      <c r="H22" s="9"/>
      <c r="I22" s="6"/>
      <c r="J22" s="7"/>
      <c r="K22" s="8"/>
      <c r="L22" s="9"/>
      <c r="M22" s="8"/>
      <c r="N22" s="9"/>
      <c r="O22" s="8"/>
    </row>
    <row r="23" spans="1:15" ht="15" x14ac:dyDescent="0.3">
      <c r="A23" s="29">
        <v>3</v>
      </c>
      <c r="B23" s="30">
        <v>10428.799999999999</v>
      </c>
      <c r="C23" s="31">
        <v>10368.98</v>
      </c>
      <c r="D23" s="32">
        <f t="shared" si="0"/>
        <v>59.819999999999709</v>
      </c>
      <c r="E23" s="28">
        <f>(D23-$D$33)/$D$33</f>
        <v>1.4310906131302365E-2</v>
      </c>
      <c r="G23" s="7"/>
      <c r="H23" s="9"/>
      <c r="I23" s="6"/>
      <c r="J23" s="7"/>
      <c r="K23" s="8"/>
      <c r="L23" s="9"/>
      <c r="M23" s="8"/>
      <c r="N23" s="9"/>
      <c r="O23" s="8"/>
    </row>
    <row r="24" spans="1:15" ht="15" x14ac:dyDescent="0.3">
      <c r="A24" s="29">
        <v>4</v>
      </c>
      <c r="B24" s="30">
        <v>10548.24</v>
      </c>
      <c r="C24" s="31">
        <v>10490.6</v>
      </c>
      <c r="D24" s="32">
        <f t="shared" si="0"/>
        <v>57.639999999999418</v>
      </c>
      <c r="E24" s="28">
        <f>(D24-$D$33)/$D$33</f>
        <v>-2.2653282691274451E-2</v>
      </c>
      <c r="G24" s="7"/>
      <c r="H24" s="9"/>
      <c r="I24" s="6"/>
      <c r="J24" s="7"/>
      <c r="K24" s="8"/>
      <c r="L24" s="9"/>
      <c r="M24" s="8"/>
      <c r="N24" s="9"/>
      <c r="O24" s="8"/>
    </row>
    <row r="25" spans="1:15" ht="15" x14ac:dyDescent="0.3">
      <c r="A25" s="29">
        <v>5</v>
      </c>
      <c r="B25" s="30">
        <v>10639.74</v>
      </c>
      <c r="C25" s="31">
        <v>10582.53</v>
      </c>
      <c r="D25" s="32">
        <f t="shared" si="0"/>
        <v>57.209999999999127</v>
      </c>
      <c r="E25" s="28">
        <f>(D25-$D$33)/$D$33</f>
        <v>-2.9944384156282096E-2</v>
      </c>
      <c r="G25" s="7"/>
      <c r="H25" s="9"/>
      <c r="I25" s="6"/>
      <c r="J25" s="7"/>
      <c r="K25" s="8"/>
      <c r="L25" s="9"/>
      <c r="M25" s="8"/>
      <c r="N25" s="9"/>
      <c r="O25" s="8"/>
    </row>
    <row r="26" spans="1:15" ht="15" x14ac:dyDescent="0.3">
      <c r="A26" s="29">
        <v>6</v>
      </c>
      <c r="B26" s="30">
        <v>10452.9</v>
      </c>
      <c r="C26" s="31">
        <v>10395.049999999999</v>
      </c>
      <c r="D26" s="32">
        <f t="shared" si="0"/>
        <v>57.850000000000364</v>
      </c>
      <c r="E26" s="28">
        <f>(D26-$D$33)/$D$33</f>
        <v>-1.9092512208350114E-2</v>
      </c>
      <c r="G26" s="7"/>
      <c r="H26" s="9"/>
      <c r="I26" s="6"/>
      <c r="J26" s="7"/>
      <c r="K26" s="8"/>
      <c r="L26" s="9"/>
      <c r="M26" s="8"/>
      <c r="N26" s="9"/>
      <c r="O26" s="8"/>
    </row>
    <row r="27" spans="1:15" ht="15" x14ac:dyDescent="0.3">
      <c r="A27" s="29">
        <v>7</v>
      </c>
      <c r="B27" s="30">
        <v>10602.82</v>
      </c>
      <c r="C27" s="31">
        <v>10542.99</v>
      </c>
      <c r="D27" s="32">
        <f t="shared" si="0"/>
        <v>59.829999999999927</v>
      </c>
      <c r="E27" s="28">
        <f>(D27-$D$33)/$D$33</f>
        <v>1.4480466630492175E-2</v>
      </c>
      <c r="G27" s="7"/>
      <c r="H27" s="9"/>
      <c r="I27" s="6"/>
      <c r="J27" s="7"/>
      <c r="K27" s="8"/>
      <c r="L27" s="9"/>
      <c r="M27" s="8"/>
      <c r="N27" s="9"/>
      <c r="O27" s="8"/>
    </row>
    <row r="28" spans="1:15" ht="15" x14ac:dyDescent="0.3">
      <c r="A28" s="29">
        <v>8</v>
      </c>
      <c r="B28" s="30">
        <v>10466.6</v>
      </c>
      <c r="C28" s="31">
        <v>10404.75</v>
      </c>
      <c r="D28" s="32">
        <f t="shared" si="0"/>
        <v>61.850000000000364</v>
      </c>
      <c r="E28" s="28">
        <f>(D28-$D$33)/$D$33</f>
        <v>4.8731687466093708E-2</v>
      </c>
      <c r="G28" s="7"/>
      <c r="H28" s="9"/>
      <c r="I28" s="6"/>
      <c r="J28" s="7"/>
      <c r="K28" s="8"/>
      <c r="L28" s="9"/>
      <c r="M28" s="8"/>
      <c r="N28" s="9"/>
      <c r="O28" s="8"/>
    </row>
    <row r="29" spans="1:15" ht="15" x14ac:dyDescent="0.3">
      <c r="A29" s="29">
        <v>9</v>
      </c>
      <c r="B29" s="30">
        <v>10530.64</v>
      </c>
      <c r="C29" s="31">
        <v>10472.09</v>
      </c>
      <c r="D29" s="32">
        <f t="shared" si="0"/>
        <v>58.549999999999272</v>
      </c>
      <c r="E29" s="28">
        <f>(D29-$D$33)/$D$33</f>
        <v>-7.2232772653409499E-3</v>
      </c>
      <c r="G29" s="7"/>
      <c r="H29" s="9"/>
      <c r="I29" s="6"/>
      <c r="J29" s="7"/>
      <c r="K29" s="8"/>
      <c r="L29" s="9"/>
      <c r="M29" s="8"/>
      <c r="N29" s="9"/>
      <c r="O29" s="8"/>
    </row>
    <row r="30" spans="1:15" ht="15" x14ac:dyDescent="0.3">
      <c r="A30" s="29">
        <v>10</v>
      </c>
      <c r="B30" s="33">
        <v>10507.6</v>
      </c>
      <c r="C30" s="31">
        <v>10447.49</v>
      </c>
      <c r="D30" s="32">
        <f t="shared" si="0"/>
        <v>60.110000000000582</v>
      </c>
      <c r="E30" s="28">
        <f>(D30-$D$33)/$D$33</f>
        <v>1.9228160607714345E-2</v>
      </c>
      <c r="G30" s="7"/>
      <c r="H30" s="9"/>
      <c r="I30" s="6"/>
      <c r="J30" s="7"/>
      <c r="K30" s="8"/>
      <c r="L30" s="9"/>
      <c r="M30" s="8"/>
      <c r="N30" s="9"/>
      <c r="O30" s="8"/>
    </row>
    <row r="31" spans="1:15" ht="14.25" customHeight="1" thickBot="1" x14ac:dyDescent="0.35">
      <c r="B31" s="16"/>
      <c r="D31" s="8"/>
      <c r="G31" s="7"/>
    </row>
    <row r="32" spans="1:15" x14ac:dyDescent="0.3">
      <c r="A32" s="34" t="s">
        <v>46</v>
      </c>
      <c r="B32" s="35">
        <f>SUM(B21:B30)</f>
        <v>104956.07000000002</v>
      </c>
      <c r="C32" s="36">
        <f>SUM(C21:C30)</f>
        <v>104366.31000000001</v>
      </c>
      <c r="D32" s="37">
        <f>SUM(D21:D30)</f>
        <v>589.76000000000022</v>
      </c>
    </row>
    <row r="33" spans="1:7" ht="15.75" customHeight="1" x14ac:dyDescent="0.3">
      <c r="A33" s="38" t="s">
        <v>47</v>
      </c>
      <c r="B33" s="39">
        <f>AVERAGE(B21:B30)</f>
        <v>10495.607000000002</v>
      </c>
      <c r="C33" s="40">
        <f>AVERAGE(C21:C30)</f>
        <v>10436.631000000001</v>
      </c>
      <c r="D33" s="41">
        <f>AVERAGE(D21:D30)</f>
        <v>58.97600000000002</v>
      </c>
    </row>
    <row r="34" spans="1:7" x14ac:dyDescent="0.3">
      <c r="A34" s="10"/>
      <c r="B34" s="42"/>
      <c r="C34" s="42"/>
      <c r="D34" s="16"/>
    </row>
    <row r="35" spans="1:7" ht="14.25" customHeight="1" x14ac:dyDescent="0.3">
      <c r="A35" s="10"/>
      <c r="B35" s="10"/>
      <c r="C35" s="10"/>
      <c r="D35" s="16"/>
    </row>
    <row r="36" spans="1:7" ht="30.75" customHeight="1" x14ac:dyDescent="0.3">
      <c r="B36" s="43" t="s">
        <v>47</v>
      </c>
      <c r="C36" s="44" t="s">
        <v>48</v>
      </c>
    </row>
    <row r="37" spans="1:7" ht="15.75" customHeight="1" x14ac:dyDescent="0.3">
      <c r="B37" s="63">
        <f>D33</f>
        <v>58.97600000000002</v>
      </c>
      <c r="C37" s="45">
        <f>-(IF(D33&gt;300, 7.5%, 10%))</f>
        <v>-0.1</v>
      </c>
      <c r="D37" s="46">
        <f>IF(D33&lt;300, D33*0.9, D33*0.925)</f>
        <v>53.078400000000016</v>
      </c>
    </row>
    <row r="38" spans="1:7" ht="15.75" customHeight="1" x14ac:dyDescent="0.3">
      <c r="B38" s="64"/>
      <c r="C38" s="47">
        <f>+(IF(D33&gt;300, 7.5%, 10%))</f>
        <v>0.1</v>
      </c>
      <c r="D38" s="46">
        <f>IF(D33&lt;300, D33*1.1, D33*1.075)</f>
        <v>64.873600000000025</v>
      </c>
    </row>
    <row r="39" spans="1:7" ht="14.25" customHeight="1" x14ac:dyDescent="0.3">
      <c r="A39" s="48"/>
      <c r="D39" s="49"/>
    </row>
    <row r="40" spans="1:7" ht="15" customHeight="1" x14ac:dyDescent="0.3">
      <c r="B40" s="57" t="s">
        <v>26</v>
      </c>
      <c r="C40" s="57"/>
      <c r="D40" s="16"/>
      <c r="E40" s="50" t="s">
        <v>27</v>
      </c>
      <c r="F40" s="51"/>
      <c r="G40" s="50" t="s">
        <v>28</v>
      </c>
    </row>
    <row r="41" spans="1:7" ht="15" customHeight="1" x14ac:dyDescent="0.3">
      <c r="A41" s="52" t="s">
        <v>29</v>
      </c>
      <c r="B41" s="53"/>
      <c r="C41" s="53"/>
      <c r="D41" s="16"/>
      <c r="E41" s="53"/>
      <c r="F41" s="10"/>
      <c r="G41" s="54"/>
    </row>
    <row r="42" spans="1:7" ht="15" customHeight="1" x14ac:dyDescent="0.3">
      <c r="A42" s="52" t="s">
        <v>30</v>
      </c>
      <c r="B42" s="55"/>
      <c r="C42" s="55"/>
      <c r="D42" s="16"/>
      <c r="E42" s="55"/>
      <c r="F42" s="10"/>
      <c r="G42" s="56"/>
    </row>
  </sheetData>
  <sheetProtection formatColumns="0" formatRows="0" insertColumns="0" insertHyperlinks="0" deleteColumns="0" deleteRows="0" autoFilter="0" pivotTables="0"/>
  <mergeCells count="12">
    <mergeCell ref="A15:B15"/>
    <mergeCell ref="A16:B16"/>
    <mergeCell ref="A18:B18"/>
    <mergeCell ref="B37:B38"/>
    <mergeCell ref="B40:C4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11" priority="1" operator="notBetween">
      <formula>IF(+$D$33&lt;300, -10.5%, -7.5%)</formula>
      <formula>IF(+$D$33&lt;300, 10.5%, 7.5%)</formula>
    </cfRule>
  </conditionalFormatting>
  <conditionalFormatting sqref="E22">
    <cfRule type="cellIs" dxfId="10" priority="2" operator="notBetween">
      <formula>IF(+$D$33&lt;300, -10.5%, -7.5%)</formula>
      <formula>IF(+$D$33&lt;300, 10.5%, 7.5%)</formula>
    </cfRule>
  </conditionalFormatting>
  <conditionalFormatting sqref="E23">
    <cfRule type="cellIs" dxfId="9" priority="3" operator="notBetween">
      <formula>IF(+$D$33&lt;300, -10.5%, -7.5%)</formula>
      <formula>IF(+$D$33&lt;300, 10.5%, 7.5%)</formula>
    </cfRule>
  </conditionalFormatting>
  <conditionalFormatting sqref="E24">
    <cfRule type="cellIs" dxfId="8" priority="4" operator="notBetween">
      <formula>IF(+$D$33&lt;300, -10.5%, -7.5%)</formula>
      <formula>IF(+$D$33&lt;300, 10.5%, 7.5%)</formula>
    </cfRule>
  </conditionalFormatting>
  <conditionalFormatting sqref="E25">
    <cfRule type="cellIs" dxfId="7" priority="5" operator="notBetween">
      <formula>IF(+$D$33&lt;300, -10.5%, -7.5%)</formula>
      <formula>IF(+$D$33&lt;300, 10.5%, 7.5%)</formula>
    </cfRule>
  </conditionalFormatting>
  <conditionalFormatting sqref="E26">
    <cfRule type="cellIs" dxfId="6" priority="6" operator="notBetween">
      <formula>IF(+$D$33&lt;300, -10.5%, -7.5%)</formula>
      <formula>IF(+$D$33&lt;300, 10.5%, 7.5%)</formula>
    </cfRule>
  </conditionalFormatting>
  <conditionalFormatting sqref="E27">
    <cfRule type="cellIs" dxfId="5" priority="7" operator="notBetween">
      <formula>IF(+$D$33&lt;300, -10.5%, -7.5%)</formula>
      <formula>IF(+$D$33&lt;300, 10.5%, 7.5%)</formula>
    </cfRule>
  </conditionalFormatting>
  <conditionalFormatting sqref="E28">
    <cfRule type="cellIs" dxfId="4" priority="8" operator="notBetween">
      <formula>IF(+$D$33&lt;300, -10.5%, -7.5%)</formula>
      <formula>IF(+$D$33&lt;300, 10.5%, 7.5%)</formula>
    </cfRule>
  </conditionalFormatting>
  <conditionalFormatting sqref="E29">
    <cfRule type="cellIs" dxfId="3" priority="9" operator="notBetween">
      <formula>IF(+$D$33&lt;300, -10.5%, -7.5%)</formula>
      <formula>IF(+$D$33&lt;300, 10.5%, 7.5%)</formula>
    </cfRule>
  </conditionalFormatting>
  <conditionalFormatting sqref="E30">
    <cfRule type="cellIs" dxfId="2" priority="10" operator="notBetween">
      <formula>IF(+$D$33&lt;300, -10.5%, -7.5%)</formula>
      <formula>IF(+$D$33&lt;300, 10.5%, 7.5%)</formula>
    </cfRule>
  </conditionalFormatting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Artesunate</vt:lpstr>
      <vt:lpstr>Uniformity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2017-12-21T10:17:52Z</cp:lastPrinted>
  <dcterms:created xsi:type="dcterms:W3CDTF">2005-07-05T10:19:27Z</dcterms:created>
  <dcterms:modified xsi:type="dcterms:W3CDTF">2017-12-21T10:28:55Z</dcterms:modified>
</cp:coreProperties>
</file>