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BUDESONIDE" sheetId="2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B24" i="1" l="1"/>
  <c r="B21" i="1"/>
  <c r="B20" i="1"/>
  <c r="B32" i="1"/>
  <c r="L25" i="4"/>
  <c r="G27" i="4"/>
  <c r="D38" i="2"/>
  <c r="D39" i="2"/>
  <c r="F40" i="2"/>
  <c r="F39" i="2"/>
  <c r="F38" i="2"/>
  <c r="D40" i="2"/>
  <c r="F69" i="2"/>
  <c r="F68" i="2"/>
  <c r="F67" i="2"/>
  <c r="F65" i="2"/>
  <c r="F64" i="2"/>
  <c r="F63" i="2"/>
  <c r="F61" i="2"/>
  <c r="F60" i="2"/>
  <c r="F59" i="2"/>
  <c r="C75" i="2"/>
  <c r="H70" i="2"/>
  <c r="G70" i="2"/>
  <c r="B68" i="2"/>
  <c r="B67" i="2"/>
  <c r="H66" i="2"/>
  <c r="G66" i="2"/>
  <c r="H62" i="2"/>
  <c r="G62" i="2"/>
  <c r="E56" i="2"/>
  <c r="B55" i="2"/>
  <c r="B45" i="2"/>
  <c r="D48" i="2" s="1"/>
  <c r="D49" i="2" s="1"/>
  <c r="F44" i="2"/>
  <c r="G41" i="2"/>
  <c r="E41" i="2"/>
  <c r="B34" i="2"/>
  <c r="D44" i="2" s="1"/>
  <c r="B30" i="2"/>
  <c r="B53" i="1"/>
  <c r="E51" i="1"/>
  <c r="D51" i="1"/>
  <c r="C51" i="1"/>
  <c r="B51" i="1"/>
  <c r="B52" i="1" s="1"/>
  <c r="E30" i="1"/>
  <c r="D30" i="1"/>
  <c r="C30" i="1"/>
  <c r="B30" i="1" l="1"/>
  <c r="B31" i="1" s="1"/>
  <c r="F42" i="2"/>
  <c r="D42" i="2"/>
  <c r="D45" i="2"/>
  <c r="F45" i="2"/>
  <c r="G39" i="2" s="1"/>
  <c r="G38" i="2" l="1"/>
  <c r="F46" i="2"/>
  <c r="G40" i="2"/>
  <c r="D46" i="2"/>
  <c r="E40" i="2"/>
  <c r="E39" i="2"/>
  <c r="E38" i="2"/>
  <c r="G42" i="2" l="1"/>
  <c r="D52" i="2"/>
  <c r="E42" i="2"/>
  <c r="D50" i="2"/>
  <c r="G60" i="2" l="1"/>
  <c r="H60" i="2" s="1"/>
  <c r="G59" i="2"/>
  <c r="H59" i="2" s="1"/>
  <c r="G61" i="2"/>
  <c r="H61" i="2" s="1"/>
  <c r="D51" i="2"/>
  <c r="G63" i="2"/>
  <c r="H63" i="2" s="1"/>
  <c r="G65" i="2"/>
  <c r="H65" i="2" s="1"/>
  <c r="G64" i="2"/>
  <c r="H64" i="2" s="1"/>
  <c r="G68" i="2"/>
  <c r="H68" i="2" s="1"/>
  <c r="G69" i="2"/>
  <c r="H69" i="2" s="1"/>
  <c r="G67" i="2"/>
  <c r="H67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<sst xmlns="http://schemas.openxmlformats.org/spreadsheetml/2006/main" count="142" uniqueCount="104">
  <si>
    <t>HPLC System Suitability Report</t>
  </si>
  <si>
    <t>Analysis Data</t>
  </si>
  <si>
    <t>Assay</t>
  </si>
  <si>
    <t>Sample(s)</t>
  </si>
  <si>
    <t>Reference Substance:</t>
  </si>
  <si>
    <t>BUNASE INHALATION 200 MCG</t>
  </si>
  <si>
    <t>% age Purity:</t>
  </si>
  <si>
    <t>NDQD201610183</t>
  </si>
  <si>
    <t>Weight (mg):</t>
  </si>
  <si>
    <t>Budesonide</t>
  </si>
  <si>
    <t>Standard Conc (mg/mL):</t>
  </si>
  <si>
    <t>Each atuationfrom the valve contains Budesonide B.P 200 mcg</t>
  </si>
  <si>
    <t>2016-10-19 15:05:59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</si>
  <si>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</si>
  <si>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</si>
  <si>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</si>
  <si>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</si>
  <si>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</si>
  <si>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</si>
  <si>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</si>
  <si>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</si>
  <si>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</si>
  <si>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</si>
  <si>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</si>
  <si>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</si>
  <si>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</si>
  <si>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</si>
  <si>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</si>
  <si>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</si>
  <si>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</si>
  <si>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</si>
  <si>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</si>
  <si>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</si>
  <si>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</si>
  <si>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</si>
  <si>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</si>
  <si>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</si>
  <si>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</si>
  <si>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</si>
  <si>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</si>
  <si>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</si>
  <si>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</si>
  <si>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</si>
  <si>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</si>
  <si>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</si>
  <si>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</si>
  <si>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</si>
  <si>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</si>
  <si>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</si>
  <si>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</si>
  <si>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</si>
  <si>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</si>
  <si>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</si>
  <si>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</si>
  <si>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</si>
  <si>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</si>
  <si>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</si>
  <si>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</si>
  <si>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</si>
  <si>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</si>
  <si>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</si>
  <si>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</si>
  <si>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</si>
  <si>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</si>
  <si>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</si>
  <si>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</si>
  <si>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</si>
  <si>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</si>
  <si>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</si>
  <si>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</si>
  <si>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</si>
  <si>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</si>
  <si>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</si>
  <si>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</si>
  <si>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</si>
  <si>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</si>
  <si>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</si>
  <si>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</si>
  <si>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</si>
  <si>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</si>
  <si>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</si>
  <si>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</si>
  <si>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</si>
  <si>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</si>
  <si>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</si>
  <si>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</si>
  <si>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</si>
  <si>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</si>
  <si>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</si>
  <si>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</si>
  <si>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</si>
  <si>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</si>
  <si>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</si>
  <si>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</si>
  <si>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</si>
  <si>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</si>
  <si>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</si>
  <si>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</si>
  <si>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</si>
  <si>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</si>
  <si>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</si>
  <si>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Budesonide isomer A</t>
  </si>
  <si>
    <t>Budesonide isomer  B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</si>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</sst>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9" fillId="2" borderId="0" xfId="0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18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workbookViewId="0">
      <selection activeCell="E50" sqref="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64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B20" s="163">
        <f>BUDESONIDE!D43</f>
        <v>10.31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B20/50*3/25</f>
        <v>2.4744000000000002E-2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f>2023745</f>
        <v>2023745</v>
      </c>
      <c r="C24" s="18">
        <v>4094</v>
      </c>
      <c r="D24" s="19">
        <v>1.43</v>
      </c>
      <c r="E24" s="20">
        <v>16.100000000000001</v>
      </c>
    </row>
    <row r="25" spans="1:6" ht="16.5" customHeight="1" x14ac:dyDescent="0.3">
      <c r="A25" s="17">
        <v>2</v>
      </c>
      <c r="B25" s="18">
        <v>2014721</v>
      </c>
      <c r="C25" s="18">
        <v>4104</v>
      </c>
      <c r="D25" s="19">
        <v>1.44</v>
      </c>
      <c r="E25" s="19">
        <v>16.100000000000001</v>
      </c>
    </row>
    <row r="26" spans="1:6" ht="16.5" customHeight="1" x14ac:dyDescent="0.3">
      <c r="A26" s="17">
        <v>3</v>
      </c>
      <c r="B26" s="18">
        <v>2011365</v>
      </c>
      <c r="C26" s="18">
        <v>4094</v>
      </c>
      <c r="D26" s="19">
        <v>1.44</v>
      </c>
      <c r="E26" s="19">
        <v>16.100000000000001</v>
      </c>
    </row>
    <row r="27" spans="1:6" ht="16.5" customHeight="1" x14ac:dyDescent="0.3">
      <c r="A27" s="17">
        <v>4</v>
      </c>
      <c r="B27" s="18">
        <v>2007714</v>
      </c>
      <c r="C27" s="18">
        <v>4124</v>
      </c>
      <c r="D27" s="19">
        <v>1.46</v>
      </c>
      <c r="E27" s="19">
        <v>16.100000000000001</v>
      </c>
    </row>
    <row r="28" spans="1:6" ht="16.5" customHeight="1" x14ac:dyDescent="0.3">
      <c r="A28" s="17">
        <v>5</v>
      </c>
      <c r="B28" s="18">
        <v>2013677</v>
      </c>
      <c r="C28" s="18">
        <v>4136</v>
      </c>
      <c r="D28" s="19">
        <v>1.45</v>
      </c>
      <c r="E28" s="19">
        <v>16.100000000000001</v>
      </c>
    </row>
    <row r="29" spans="1:6" ht="16.5" customHeight="1" x14ac:dyDescent="0.3">
      <c r="A29" s="17">
        <v>6</v>
      </c>
      <c r="B29" s="21">
        <v>2013189</v>
      </c>
      <c r="C29" s="21">
        <v>4155</v>
      </c>
      <c r="D29" s="22">
        <v>1.46</v>
      </c>
      <c r="E29" s="22">
        <v>16.100000000000001</v>
      </c>
    </row>
    <row r="30" spans="1:6" ht="16.5" customHeight="1" x14ac:dyDescent="0.3">
      <c r="A30" s="23" t="s">
        <v>18</v>
      </c>
      <c r="B30" s="24">
        <f>AVERAGE(B24:B29)</f>
        <v>2014068.5</v>
      </c>
      <c r="C30" s="25">
        <f>AVERAGE(C24:C29)</f>
        <v>4117.833333333333</v>
      </c>
      <c r="D30" s="26">
        <f>AVERAGE(D24:D29)</f>
        <v>1.4466666666666665</v>
      </c>
      <c r="E30" s="26">
        <f>AVERAGE(E24:E29)</f>
        <v>16.099999999999998</v>
      </c>
    </row>
    <row r="31" spans="1:6" ht="16.5" customHeight="1" x14ac:dyDescent="0.3">
      <c r="A31" s="27" t="s">
        <v>19</v>
      </c>
      <c r="B31" s="28">
        <f>(STDEV(B24:B29)/B30)</f>
        <v>2.65225876767885E-3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65" t="s">
        <v>102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99.33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10.31</v>
      </c>
      <c r="C41" s="10"/>
      <c r="D41" s="10"/>
      <c r="E41" s="10"/>
    </row>
    <row r="42" spans="1:6" ht="16.5" customHeight="1" x14ac:dyDescent="0.3">
      <c r="A42" s="7" t="s">
        <v>10</v>
      </c>
      <c r="B42" s="13">
        <v>2.4740000000000002E-2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1527195</v>
      </c>
      <c r="C45" s="18">
        <v>4125</v>
      </c>
      <c r="D45" s="19">
        <v>1.43</v>
      </c>
      <c r="E45" s="20">
        <v>17.7</v>
      </c>
    </row>
    <row r="46" spans="1:6" ht="16.5" customHeight="1" x14ac:dyDescent="0.3">
      <c r="A46" s="17">
        <v>2</v>
      </c>
      <c r="B46" s="18">
        <v>1521207</v>
      </c>
      <c r="C46" s="18">
        <v>4160</v>
      </c>
      <c r="D46" s="19">
        <v>1.44</v>
      </c>
      <c r="E46" s="19">
        <v>17.7</v>
      </c>
    </row>
    <row r="47" spans="1:6" ht="16.5" customHeight="1" x14ac:dyDescent="0.3">
      <c r="A47" s="17">
        <v>3</v>
      </c>
      <c r="B47" s="18">
        <v>1518477</v>
      </c>
      <c r="C47" s="18">
        <v>4176</v>
      </c>
      <c r="D47" s="19">
        <v>1.44</v>
      </c>
      <c r="E47" s="19">
        <v>17.7</v>
      </c>
    </row>
    <row r="48" spans="1:6" ht="16.5" customHeight="1" x14ac:dyDescent="0.3">
      <c r="A48" s="17">
        <v>4</v>
      </c>
      <c r="B48" s="18">
        <v>1522502</v>
      </c>
      <c r="C48" s="18">
        <v>4224</v>
      </c>
      <c r="D48" s="19">
        <v>1.46</v>
      </c>
      <c r="E48" s="19">
        <v>17.7</v>
      </c>
    </row>
    <row r="49" spans="1:7" ht="16.5" customHeight="1" x14ac:dyDescent="0.3">
      <c r="A49" s="17">
        <v>5</v>
      </c>
      <c r="B49" s="18">
        <v>1522965</v>
      </c>
      <c r="C49" s="18">
        <v>4237</v>
      </c>
      <c r="D49" s="19">
        <v>1.45</v>
      </c>
      <c r="E49" s="19">
        <v>17.7</v>
      </c>
    </row>
    <row r="50" spans="1:7" ht="16.5" customHeight="1" x14ac:dyDescent="0.3">
      <c r="A50" s="17">
        <v>6</v>
      </c>
      <c r="B50" s="21">
        <v>1530442</v>
      </c>
      <c r="C50" s="21">
        <v>4235</v>
      </c>
      <c r="D50" s="22">
        <v>1.46</v>
      </c>
      <c r="E50" s="22">
        <v>17.7</v>
      </c>
    </row>
    <row r="51" spans="1:7" ht="16.5" customHeight="1" x14ac:dyDescent="0.3">
      <c r="A51" s="23" t="s">
        <v>18</v>
      </c>
      <c r="B51" s="24">
        <f>AVERAGE(B45:B50)</f>
        <v>1523798</v>
      </c>
      <c r="C51" s="25">
        <f>AVERAGE(C45:C50)</f>
        <v>4192.833333333333</v>
      </c>
      <c r="D51" s="26">
        <f>AVERAGE(D45:D50)</f>
        <v>1.4466666666666665</v>
      </c>
      <c r="E51" s="26">
        <f>AVERAGE(E45:E50)</f>
        <v>17.7</v>
      </c>
    </row>
    <row r="52" spans="1:7" ht="16.5" customHeight="1" x14ac:dyDescent="0.3">
      <c r="A52" s="27" t="s">
        <v>19</v>
      </c>
      <c r="B52" s="28">
        <f>(STDEV(B45:B50)/B51)</f>
        <v>2.8315279502350008E-3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8" t="s">
        <v>26</v>
      </c>
      <c r="C59" s="16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166" t="s">
        <v>103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6" zoomScale="60" zoomScaleNormal="55" workbookViewId="0">
      <selection activeCell="F59" sqref="F59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5" t="s">
        <v>31</v>
      </c>
      <c r="B1" s="185"/>
      <c r="C1" s="185"/>
      <c r="D1" s="185"/>
      <c r="E1" s="185"/>
      <c r="F1" s="185"/>
      <c r="G1" s="185"/>
      <c r="H1" s="185"/>
    </row>
    <row r="2" spans="1:8" x14ac:dyDescent="0.2">
      <c r="A2" s="185"/>
      <c r="B2" s="185"/>
      <c r="C2" s="185"/>
      <c r="D2" s="185"/>
      <c r="E2" s="185"/>
      <c r="F2" s="185"/>
      <c r="G2" s="185"/>
      <c r="H2" s="185"/>
    </row>
    <row r="3" spans="1:8" x14ac:dyDescent="0.2">
      <c r="A3" s="185"/>
      <c r="B3" s="185"/>
      <c r="C3" s="185"/>
      <c r="D3" s="185"/>
      <c r="E3" s="185"/>
      <c r="F3" s="185"/>
      <c r="G3" s="185"/>
      <c r="H3" s="185"/>
    </row>
    <row r="4" spans="1:8" x14ac:dyDescent="0.2">
      <c r="A4" s="185"/>
      <c r="B4" s="185"/>
      <c r="C4" s="185"/>
      <c r="D4" s="185"/>
      <c r="E4" s="185"/>
      <c r="F4" s="185"/>
      <c r="G4" s="185"/>
      <c r="H4" s="185"/>
    </row>
    <row r="5" spans="1:8" x14ac:dyDescent="0.2">
      <c r="A5" s="185"/>
      <c r="B5" s="185"/>
      <c r="C5" s="185"/>
      <c r="D5" s="185"/>
      <c r="E5" s="185"/>
      <c r="F5" s="185"/>
      <c r="G5" s="185"/>
      <c r="H5" s="185"/>
    </row>
    <row r="6" spans="1:8" x14ac:dyDescent="0.2">
      <c r="A6" s="185"/>
      <c r="B6" s="185"/>
      <c r="C6" s="185"/>
      <c r="D6" s="185"/>
      <c r="E6" s="185"/>
      <c r="F6" s="185"/>
      <c r="G6" s="185"/>
      <c r="H6" s="185"/>
    </row>
    <row r="7" spans="1:8" x14ac:dyDescent="0.2">
      <c r="A7" s="185"/>
      <c r="B7" s="185"/>
      <c r="C7" s="185"/>
      <c r="D7" s="185"/>
      <c r="E7" s="185"/>
      <c r="F7" s="185"/>
      <c r="G7" s="185"/>
      <c r="H7" s="185"/>
    </row>
    <row r="8" spans="1:8" x14ac:dyDescent="0.2">
      <c r="A8" s="186" t="s">
        <v>32</v>
      </c>
      <c r="B8" s="186"/>
      <c r="C8" s="186"/>
      <c r="D8" s="186"/>
      <c r="E8" s="186"/>
      <c r="F8" s="186"/>
      <c r="G8" s="186"/>
      <c r="H8" s="186"/>
    </row>
    <row r="9" spans="1:8" x14ac:dyDescent="0.2">
      <c r="A9" s="186"/>
      <c r="B9" s="186"/>
      <c r="C9" s="186"/>
      <c r="D9" s="186"/>
      <c r="E9" s="186"/>
      <c r="F9" s="186"/>
      <c r="G9" s="186"/>
      <c r="H9" s="186"/>
    </row>
    <row r="10" spans="1:8" x14ac:dyDescent="0.2">
      <c r="A10" s="186"/>
      <c r="B10" s="186"/>
      <c r="C10" s="186"/>
      <c r="D10" s="186"/>
      <c r="E10" s="186"/>
      <c r="F10" s="186"/>
      <c r="G10" s="186"/>
      <c r="H10" s="186"/>
    </row>
    <row r="11" spans="1:8" x14ac:dyDescent="0.2">
      <c r="A11" s="186"/>
      <c r="B11" s="186"/>
      <c r="C11" s="186"/>
      <c r="D11" s="186"/>
      <c r="E11" s="186"/>
      <c r="F11" s="186"/>
      <c r="G11" s="186"/>
      <c r="H11" s="186"/>
    </row>
    <row r="12" spans="1:8" x14ac:dyDescent="0.2">
      <c r="A12" s="186"/>
      <c r="B12" s="186"/>
      <c r="C12" s="186"/>
      <c r="D12" s="186"/>
      <c r="E12" s="186"/>
      <c r="F12" s="186"/>
      <c r="G12" s="186"/>
      <c r="H12" s="186"/>
    </row>
    <row r="13" spans="1:8" x14ac:dyDescent="0.2">
      <c r="A13" s="186"/>
      <c r="B13" s="186"/>
      <c r="C13" s="186"/>
      <c r="D13" s="186"/>
      <c r="E13" s="186"/>
      <c r="F13" s="186"/>
      <c r="G13" s="186"/>
      <c r="H13" s="186"/>
    </row>
    <row r="14" spans="1:8" x14ac:dyDescent="0.2">
      <c r="A14" s="186"/>
      <c r="B14" s="186"/>
      <c r="C14" s="186"/>
      <c r="D14" s="186"/>
      <c r="E14" s="186"/>
      <c r="F14" s="186"/>
      <c r="G14" s="186"/>
      <c r="H14" s="18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9" t="s">
        <v>33</v>
      </c>
      <c r="B16" s="190"/>
      <c r="C16" s="190"/>
      <c r="D16" s="190"/>
      <c r="E16" s="190"/>
      <c r="F16" s="190"/>
      <c r="G16" s="190"/>
      <c r="H16" s="191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92" t="s">
        <v>5</v>
      </c>
      <c r="C18" s="192"/>
      <c r="D18" s="192"/>
      <c r="E18" s="192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93" t="s">
        <v>11</v>
      </c>
      <c r="C21" s="193"/>
      <c r="D21" s="193"/>
      <c r="E21" s="193"/>
      <c r="F21" s="193"/>
      <c r="G21" s="193"/>
      <c r="H21" s="193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92" t="s">
        <v>9</v>
      </c>
      <c r="C26" s="192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93" t="s">
        <v>9</v>
      </c>
      <c r="C27" s="193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99.33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94" t="s">
        <v>43</v>
      </c>
      <c r="D29" s="195"/>
      <c r="E29" s="195"/>
      <c r="F29" s="195"/>
      <c r="G29" s="196"/>
      <c r="H29" s="65"/>
    </row>
    <row r="30" spans="1:8" ht="19.5" customHeight="1" x14ac:dyDescent="0.3">
      <c r="A30" s="62" t="s">
        <v>44</v>
      </c>
      <c r="B30" s="66">
        <f>B28-B29</f>
        <v>99.33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94" t="s">
        <v>46</v>
      </c>
      <c r="D31" s="195"/>
      <c r="E31" s="195"/>
      <c r="F31" s="195"/>
      <c r="G31" s="196"/>
      <c r="H31" s="69"/>
    </row>
    <row r="32" spans="1:8" ht="27" customHeight="1" x14ac:dyDescent="0.4">
      <c r="A32" s="62" t="s">
        <v>47</v>
      </c>
      <c r="B32" s="68">
        <v>1</v>
      </c>
      <c r="C32" s="194" t="s">
        <v>48</v>
      </c>
      <c r="D32" s="195"/>
      <c r="E32" s="195"/>
      <c r="F32" s="195"/>
      <c r="G32" s="196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50</v>
      </c>
      <c r="C36" s="52"/>
      <c r="D36" s="197" t="s">
        <v>52</v>
      </c>
      <c r="E36" s="198"/>
      <c r="F36" s="199" t="s">
        <v>53</v>
      </c>
      <c r="G36" s="198"/>
      <c r="H36" s="65"/>
    </row>
    <row r="37" spans="1:8" ht="26.25" customHeight="1" x14ac:dyDescent="0.4">
      <c r="A37" s="76" t="s">
        <v>54</v>
      </c>
      <c r="B37" s="77">
        <v>3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25</v>
      </c>
      <c r="C38" s="82">
        <v>1</v>
      </c>
      <c r="D38" s="83">
        <f>2011468+1523326</f>
        <v>3534794</v>
      </c>
      <c r="E38" s="84">
        <f>IF(ISBLANK(D38),"-",$D$48/$D$45*D38)</f>
        <v>2876363.4553903658</v>
      </c>
      <c r="F38" s="85">
        <f>1718110+1306955</f>
        <v>3025065</v>
      </c>
      <c r="G38" s="84">
        <f>IF(ISBLANK(F38),"-",$D$48/$F$45*F38)</f>
        <v>2813626.7984409067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f>2021997+1541475</f>
        <v>3563472</v>
      </c>
      <c r="E39" s="88">
        <f>IF(ISBLANK(D39),"-",$D$48/$D$45*D39)</f>
        <v>2899699.5680955714</v>
      </c>
      <c r="F39" s="89">
        <f>1708204+1293976</f>
        <v>3002180</v>
      </c>
      <c r="G39" s="88">
        <f>IF(ISBLANK(F39),"-",$D$48/$F$45*F39)</f>
        <v>2792341.3552248697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f>2035107+1547718</f>
        <v>3582825</v>
      </c>
      <c r="E40" s="88">
        <f>IF(ISBLANK(D40),"-",$D$48/$D$45*D40)</f>
        <v>2915447.6603329605</v>
      </c>
      <c r="F40" s="89">
        <f>1717981+1305961</f>
        <v>3023942</v>
      </c>
      <c r="G40" s="88">
        <f>IF(ISBLANK(F40),"-",$D$48/$F$45*F40)</f>
        <v>2812582.2910023392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3560363.6666666665</v>
      </c>
      <c r="E42" s="96">
        <f>AVERAGE(E38:E41)</f>
        <v>2897170.2279396323</v>
      </c>
      <c r="F42" s="97">
        <f>AVERAGE(F38:F41)</f>
        <v>3017062.3333333335</v>
      </c>
      <c r="G42" s="96">
        <f>AVERAGE(G38:G41)</f>
        <v>2806183.4815560388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10.31</v>
      </c>
      <c r="E43" s="100"/>
      <c r="F43" s="99">
        <v>9.02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10.31</v>
      </c>
      <c r="E44" s="103"/>
      <c r="F44" s="102">
        <f>F43*$B$34</f>
        <v>9.02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416.66666666666669</v>
      </c>
      <c r="C45" s="101" t="s">
        <v>69</v>
      </c>
      <c r="D45" s="104">
        <f>D44*$B$30/100</f>
        <v>10.240923</v>
      </c>
      <c r="E45" s="105"/>
      <c r="F45" s="104">
        <f>F44*$B$30/100</f>
        <v>8.9595660000000006</v>
      </c>
      <c r="G45" s="52"/>
      <c r="H45" s="52"/>
    </row>
    <row r="46" spans="1:8" ht="19.5" customHeight="1" x14ac:dyDescent="0.3">
      <c r="A46" s="169" t="s">
        <v>70</v>
      </c>
      <c r="B46" s="187"/>
      <c r="C46" s="101" t="s">
        <v>71</v>
      </c>
      <c r="D46" s="102">
        <f>D45/$B$45</f>
        <v>2.45782152E-2</v>
      </c>
      <c r="E46" s="105"/>
      <c r="F46" s="106">
        <f>F45/$B$45</f>
        <v>2.1502958400000001E-2</v>
      </c>
      <c r="G46" s="52"/>
      <c r="H46" s="52"/>
    </row>
    <row r="47" spans="1:8" ht="27" customHeight="1" x14ac:dyDescent="0.4">
      <c r="A47" s="171"/>
      <c r="B47" s="188"/>
      <c r="C47" s="101" t="s">
        <v>72</v>
      </c>
      <c r="D47" s="107">
        <v>0.02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8.3333333333333339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8.3333333333333339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2851676.8547478355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1.8207362431336745E-2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Each atuationfrom the valve contains Budesonide B.P 200 mcg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0.2</v>
      </c>
      <c r="E56" s="52" t="str">
        <f>B20</f>
        <v>Budesonide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100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175" t="s">
        <v>86</v>
      </c>
      <c r="D59" s="178">
        <v>10</v>
      </c>
      <c r="E59" s="123">
        <v>1</v>
      </c>
      <c r="F59" s="124">
        <f>1466659+1061721</f>
        <v>2528380</v>
      </c>
      <c r="G59" s="125">
        <f t="shared" ref="G59:G70" si="0">IF(ISBLANK(F59),"-",(F59/$D$50*$D$47*$B$67)*($B$56/$D$59))</f>
        <v>0.17732584221739087</v>
      </c>
      <c r="H59" s="126">
        <f t="shared" ref="H59:H70" si="1">IF(ISBLANK(F59),"-",G59/$D$56)</f>
        <v>0.88662921108695425</v>
      </c>
    </row>
    <row r="60" spans="1:8" ht="26.25" customHeight="1" x14ac:dyDescent="0.4">
      <c r="A60" s="76" t="s">
        <v>87</v>
      </c>
      <c r="B60" s="77">
        <v>1</v>
      </c>
      <c r="C60" s="176"/>
      <c r="D60" s="179"/>
      <c r="E60" s="127">
        <v>2</v>
      </c>
      <c r="F60" s="87">
        <f>1471014+1068335</f>
        <v>2539349</v>
      </c>
      <c r="G60" s="128">
        <f t="shared" si="0"/>
        <v>0.17809514396921713</v>
      </c>
      <c r="H60" s="129">
        <f t="shared" si="1"/>
        <v>0.89047571984608564</v>
      </c>
    </row>
    <row r="61" spans="1:8" ht="26.25" customHeight="1" x14ac:dyDescent="0.4">
      <c r="A61" s="76" t="s">
        <v>88</v>
      </c>
      <c r="B61" s="77">
        <v>1</v>
      </c>
      <c r="C61" s="176"/>
      <c r="D61" s="179"/>
      <c r="E61" s="127">
        <v>3</v>
      </c>
      <c r="F61" s="87">
        <f>1463012+1066744</f>
        <v>2529756</v>
      </c>
      <c r="G61" s="128">
        <f t="shared" si="0"/>
        <v>0.17742234684046615</v>
      </c>
      <c r="H61" s="129">
        <f t="shared" si="1"/>
        <v>0.88711173420233069</v>
      </c>
    </row>
    <row r="62" spans="1:8" ht="27" customHeight="1" x14ac:dyDescent="0.4">
      <c r="A62" s="76" t="s">
        <v>89</v>
      </c>
      <c r="B62" s="77">
        <v>1</v>
      </c>
      <c r="C62" s="177"/>
      <c r="D62" s="180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75" t="s">
        <v>91</v>
      </c>
      <c r="D63" s="181">
        <v>10</v>
      </c>
      <c r="E63" s="123">
        <v>1</v>
      </c>
      <c r="F63" s="124">
        <f>1450034+1050138</f>
        <v>2500172</v>
      </c>
      <c r="G63" s="125">
        <f t="shared" si="0"/>
        <v>0.17534749744434716</v>
      </c>
      <c r="H63" s="126">
        <f t="shared" si="1"/>
        <v>0.87673748722173572</v>
      </c>
    </row>
    <row r="64" spans="1:8" ht="26.25" customHeight="1" x14ac:dyDescent="0.4">
      <c r="A64" s="76" t="s">
        <v>92</v>
      </c>
      <c r="B64" s="77">
        <v>1</v>
      </c>
      <c r="C64" s="176"/>
      <c r="D64" s="182"/>
      <c r="E64" s="127">
        <v>2</v>
      </c>
      <c r="F64" s="87">
        <f>1466484+1080657</f>
        <v>2547141</v>
      </c>
      <c r="G64" s="128">
        <f t="shared" si="0"/>
        <v>0.17864162945105055</v>
      </c>
      <c r="H64" s="129">
        <f t="shared" si="1"/>
        <v>0.89320814725525277</v>
      </c>
    </row>
    <row r="65" spans="1:8" ht="26.25" customHeight="1" x14ac:dyDescent="0.4">
      <c r="A65" s="76" t="s">
        <v>93</v>
      </c>
      <c r="B65" s="77">
        <v>1</v>
      </c>
      <c r="C65" s="176"/>
      <c r="D65" s="182"/>
      <c r="E65" s="127">
        <v>3</v>
      </c>
      <c r="F65" s="87">
        <f>1459171+1060287</f>
        <v>2519458</v>
      </c>
      <c r="G65" s="128">
        <f t="shared" si="0"/>
        <v>0.17670010511922382</v>
      </c>
      <c r="H65" s="129">
        <f t="shared" si="1"/>
        <v>0.88350052559611902</v>
      </c>
    </row>
    <row r="66" spans="1:8" ht="27" customHeight="1" x14ac:dyDescent="0.4">
      <c r="A66" s="76" t="s">
        <v>94</v>
      </c>
      <c r="B66" s="77">
        <v>1</v>
      </c>
      <c r="C66" s="177"/>
      <c r="D66" s="183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100</v>
      </c>
      <c r="C67" s="175" t="s">
        <v>96</v>
      </c>
      <c r="D67" s="178">
        <v>10</v>
      </c>
      <c r="E67" s="123">
        <v>1</v>
      </c>
      <c r="F67" s="124">
        <f>1460830+1063405</f>
        <v>2524235</v>
      </c>
      <c r="G67" s="128">
        <f t="shared" si="0"/>
        <v>0.17703513606721122</v>
      </c>
      <c r="H67" s="129">
        <f t="shared" si="1"/>
        <v>0.88517568033605609</v>
      </c>
    </row>
    <row r="68" spans="1:8" ht="27" customHeight="1" x14ac:dyDescent="0.4">
      <c r="A68" s="134" t="s">
        <v>97</v>
      </c>
      <c r="B68" s="135">
        <f>(D47*B67)/D56*B56</f>
        <v>10</v>
      </c>
      <c r="C68" s="176"/>
      <c r="D68" s="179"/>
      <c r="E68" s="127">
        <v>2</v>
      </c>
      <c r="F68" s="87">
        <f>1468382+1069613</f>
        <v>2537995</v>
      </c>
      <c r="G68" s="128">
        <f t="shared" si="0"/>
        <v>0.17800018229796427</v>
      </c>
      <c r="H68" s="129">
        <f t="shared" si="1"/>
        <v>0.8900009114898213</v>
      </c>
    </row>
    <row r="69" spans="1:8" ht="26.25" customHeight="1" x14ac:dyDescent="0.4">
      <c r="A69" s="169" t="s">
        <v>70</v>
      </c>
      <c r="B69" s="170"/>
      <c r="C69" s="176"/>
      <c r="D69" s="179"/>
      <c r="E69" s="127">
        <v>3</v>
      </c>
      <c r="F69" s="87">
        <f>1462941+1068232</f>
        <v>2531173</v>
      </c>
      <c r="G69" s="128">
        <f t="shared" si="0"/>
        <v>0.17752172696466503</v>
      </c>
      <c r="H69" s="129">
        <f t="shared" si="1"/>
        <v>0.88760863482332508</v>
      </c>
    </row>
    <row r="70" spans="1:8" ht="27" customHeight="1" x14ac:dyDescent="0.4">
      <c r="A70" s="171"/>
      <c r="B70" s="172"/>
      <c r="C70" s="184"/>
      <c r="D70" s="180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0.88671645020640888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5.3541351349884331E-3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73" t="str">
        <f>B20</f>
        <v>Budesonide</v>
      </c>
      <c r="D75" s="173"/>
      <c r="E75" s="147" t="s">
        <v>100</v>
      </c>
      <c r="F75" s="147"/>
      <c r="G75" s="148">
        <f>H71</f>
        <v>0.88671645020640888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74" t="s">
        <v>26</v>
      </c>
      <c r="C77" s="174"/>
      <c r="D77" s="119"/>
      <c r="E77" s="151" t="s">
        <v>27</v>
      </c>
      <c r="F77" s="152"/>
      <c r="G77" s="174" t="s">
        <v>28</v>
      </c>
      <c r="H77" s="174"/>
    </row>
    <row r="78" spans="1:8" ht="60" customHeight="1" x14ac:dyDescent="0.3">
      <c r="A78" s="153" t="s">
        <v>29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30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27"/>
  <sheetViews>
    <sheetView workbookViewId="0">
      <selection activeCell="L25" sqref="L25"/>
    </sheetView>
  </sheetViews>
  <sheetFormatPr defaultRowHeight="12.75" x14ac:dyDescent="0.2"/>
  <sheetData>
    <row r="25" spans="7:12" x14ac:dyDescent="0.2">
      <c r="L25">
        <f>8*1.2</f>
        <v>9.6</v>
      </c>
    </row>
    <row r="27" spans="7:12" x14ac:dyDescent="0.2">
      <c r="G27">
        <f>0.02*1.2</f>
        <v>2.4E-2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BUDESONIDE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2017-05-08T13:05:05Z</dcterms:modified>
</cp:coreProperties>
</file>