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Nitroglycerin" sheetId="3" r:id="rId1"/>
    <sheet name="Nitroglycerin (2)" sheetId="2" r:id="rId2"/>
  </sheets>
  <definedNames>
    <definedName name="_xlnm.Print_Area" localSheetId="0">Nitroglycerin!$A$1:$H$93</definedName>
    <definedName name="_xlnm.Print_Area" localSheetId="1">'Nitroglycerin (2)'!$A$1:$G$93</definedName>
  </definedNames>
  <calcPr calcId="145621"/>
</workbook>
</file>

<file path=xl/calcChain.xml><?xml version="1.0" encoding="utf-8"?>
<calcChain xmlns="http://schemas.openxmlformats.org/spreadsheetml/2006/main">
  <c r="H86" i="3" l="1"/>
  <c r="H82" i="3"/>
  <c r="H81" i="3"/>
  <c r="H80" i="3"/>
  <c r="H79" i="3"/>
  <c r="H78" i="3"/>
  <c r="H77" i="3"/>
  <c r="H76" i="3"/>
  <c r="H75" i="3"/>
  <c r="H74" i="3"/>
  <c r="H73" i="3"/>
  <c r="H84" i="3" s="1"/>
  <c r="H85" i="3" s="1"/>
  <c r="C88" i="3"/>
  <c r="B81" i="3"/>
  <c r="C70" i="3"/>
  <c r="B69" i="3"/>
  <c r="G59" i="3"/>
  <c r="F59" i="3"/>
  <c r="G58" i="3"/>
  <c r="F58" i="3"/>
  <c r="E58" i="3"/>
  <c r="D58" i="3"/>
  <c r="C58" i="3"/>
  <c r="B58" i="3"/>
  <c r="G47" i="3"/>
  <c r="F47" i="3"/>
  <c r="E47" i="3"/>
  <c r="D47" i="3"/>
  <c r="C47" i="3"/>
  <c r="B47" i="3"/>
  <c r="B34" i="3"/>
  <c r="B61" i="3" s="1"/>
  <c r="B60" i="3" s="1"/>
  <c r="B30" i="3"/>
  <c r="E59" i="3" l="1"/>
  <c r="D59" i="3"/>
  <c r="C59" i="3"/>
  <c r="B66" i="3" s="1"/>
  <c r="B59" i="3"/>
  <c r="B64" i="3"/>
  <c r="C88" i="2"/>
  <c r="B81" i="2"/>
  <c r="C70" i="2"/>
  <c r="B69" i="2"/>
  <c r="G59" i="2"/>
  <c r="F59" i="2"/>
  <c r="G58" i="2"/>
  <c r="F58" i="2"/>
  <c r="E58" i="2"/>
  <c r="D58" i="2"/>
  <c r="C58" i="2"/>
  <c r="B58" i="2"/>
  <c r="G47" i="2"/>
  <c r="F47" i="2"/>
  <c r="E47" i="2"/>
  <c r="D47" i="2"/>
  <c r="C47" i="2"/>
  <c r="B47" i="2"/>
  <c r="B34" i="2"/>
  <c r="B61" i="2" s="1"/>
  <c r="B30" i="2"/>
  <c r="B63" i="3" l="1"/>
  <c r="E76" i="3" s="1"/>
  <c r="F76" i="3" s="1"/>
  <c r="G76" i="3" s="1"/>
  <c r="B65" i="3"/>
  <c r="B60" i="2"/>
  <c r="B59" i="2" s="1"/>
  <c r="E59" i="2"/>
  <c r="E75" i="3" l="1"/>
  <c r="F75" i="3" s="1"/>
  <c r="G75" i="3" s="1"/>
  <c r="E73" i="3"/>
  <c r="E80" i="3"/>
  <c r="F80" i="3" s="1"/>
  <c r="G80" i="3" s="1"/>
  <c r="E79" i="3"/>
  <c r="F79" i="3" s="1"/>
  <c r="G79" i="3" s="1"/>
  <c r="E77" i="3"/>
  <c r="F77" i="3" s="1"/>
  <c r="G77" i="3" s="1"/>
  <c r="E81" i="3"/>
  <c r="F81" i="3" s="1"/>
  <c r="G81" i="3" s="1"/>
  <c r="E74" i="3"/>
  <c r="F74" i="3" s="1"/>
  <c r="G74" i="3" s="1"/>
  <c r="E82" i="3"/>
  <c r="F82" i="3" s="1"/>
  <c r="G82" i="3" s="1"/>
  <c r="E78" i="3"/>
  <c r="F78" i="3" s="1"/>
  <c r="G78" i="3" s="1"/>
  <c r="C59" i="2"/>
  <c r="D59" i="2"/>
  <c r="B63" i="2" s="1"/>
  <c r="E86" i="3" l="1"/>
  <c r="F73" i="3"/>
  <c r="E84" i="3"/>
  <c r="E85" i="3" s="1"/>
  <c r="B65" i="2"/>
  <c r="B66" i="2"/>
  <c r="B64" i="2"/>
  <c r="E73" i="2" s="1"/>
  <c r="F84" i="3" l="1"/>
  <c r="F85" i="3" s="1"/>
  <c r="F86" i="3"/>
  <c r="G73" i="3"/>
  <c r="E74" i="2"/>
  <c r="F74" i="2" s="1"/>
  <c r="G74" i="2" s="1"/>
  <c r="E81" i="2"/>
  <c r="F81" i="2" s="1"/>
  <c r="G81" i="2" s="1"/>
  <c r="E75" i="2"/>
  <c r="F75" i="2" s="1"/>
  <c r="G75" i="2" s="1"/>
  <c r="E76" i="2"/>
  <c r="F76" i="2" s="1"/>
  <c r="G76" i="2" s="1"/>
  <c r="E77" i="2"/>
  <c r="F77" i="2" s="1"/>
  <c r="G77" i="2" s="1"/>
  <c r="E79" i="2"/>
  <c r="F79" i="2" s="1"/>
  <c r="G79" i="2" s="1"/>
  <c r="E80" i="2"/>
  <c r="F80" i="2" s="1"/>
  <c r="G80" i="2" s="1"/>
  <c r="E82" i="2"/>
  <c r="F82" i="2" s="1"/>
  <c r="G82" i="2" s="1"/>
  <c r="E78" i="2"/>
  <c r="F78" i="2" s="1"/>
  <c r="G78" i="2" s="1"/>
  <c r="F73" i="2"/>
  <c r="G84" i="3" l="1"/>
  <c r="G86" i="3"/>
  <c r="E86" i="2"/>
  <c r="E84" i="2"/>
  <c r="E85" i="2" s="1"/>
  <c r="F84" i="2"/>
  <c r="F85" i="2" s="1"/>
  <c r="F86" i="2"/>
  <c r="G73" i="2"/>
  <c r="G88" i="3" l="1"/>
  <c r="G85" i="3"/>
  <c r="G84" i="2"/>
  <c r="G86" i="2"/>
  <c r="G85" i="2" l="1"/>
  <c r="G88" i="2"/>
</calcChain>
</file>

<file path=xl/sharedStrings.xml><?xml version="1.0" encoding="utf-8"?>
<sst xmlns="http://schemas.openxmlformats.org/spreadsheetml/2006/main" count="203" uniqueCount="83">
  <si>
    <t>Analysis Data</t>
  </si>
  <si>
    <t>Reference Substance:</t>
  </si>
  <si>
    <t>NIREDIL</t>
  </si>
  <si>
    <t>% age Purity: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</si>
  <si>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</si>
  <si>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</si>
  <si>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</si>
  <si>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</si>
  <si>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</si>
  <si>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</si>
  <si>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</si>
  <si>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</si>
  <si>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</si>
  <si>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</si>
  <si>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</si>
  <si>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</si>
  <si>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</si>
  <si>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</si>
  <si>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</si>
  <si>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</si>
  <si>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</si>
  <si>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</si>
  <si>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</si>
  <si>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</si>
  <si>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</si>
  <si>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</si>
  <si>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</si>
  <si>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</si>
  <si>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</si>
  <si>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</si>
  <si>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</si>
  <si>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</si>
  <si>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</si>
  <si>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</si>
  <si>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5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</si>
  <si>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6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</si>
  <si>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t>Initial Standard dilution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</si>
  <si>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</si>
  <si>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</si>
  <si>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</si>
  <si>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</si>
  <si>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</si>
  <si>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</si>
  <si>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</si>
  <si>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</si>
  <si>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</si>
  <si>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</si>
  <si>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Injection</t>
  </si>
  <si>
    <t>Response:</t>
  </si>
  <si>
    <t>Concentration (mg/mL):</t>
  </si>
  <si>
    <t>Purity correction (mg):</t>
  </si>
  <si>
    <t>Amt of RS as free base (mg):</t>
  </si>
  <si>
    <t>Amt of RS (mg):</t>
  </si>
  <si>
    <t>Slope:</t>
  </si>
  <si>
    <t>Y intercept:</t>
  </si>
  <si>
    <t>r:</t>
  </si>
  <si>
    <r>
      <t>r</t>
    </r>
    <r>
      <rPr>
        <vertAlign val="superscript"/>
        <sz val="14"/>
        <color rgb="FF000000"/>
        <rFont val="Book Antiqua"/>
        <family val="1"/>
      </rPr>
      <t>2</t>
    </r>
    <r>
      <rPr>
        <sz val="14"/>
        <color rgb="FF000000"/>
        <rFont val="Book Antiqua"/>
        <family val="1"/>
      </rPr>
      <t>:</t>
    </r>
  </si>
  <si>
    <t>Determination of Content of Active Ingredient in the Sample</t>
  </si>
  <si>
    <t xml:space="preserve">Label Claim: </t>
  </si>
  <si>
    <t>Each unit contains</t>
  </si>
  <si>
    <t>Initial Sample dilution (mL):</t>
  </si>
  <si>
    <t>Unit No.</t>
  </si>
  <si>
    <t>Peak Area:</t>
  </si>
  <si>
    <t>Conc (mg/mL)</t>
  </si>
  <si>
    <t>Determined Amt (mg)</t>
  </si>
  <si>
    <t>Content as % of Label Claim</t>
  </si>
  <si>
    <t>Average:</t>
  </si>
  <si>
    <t>RSD:</t>
  </si>
  <si>
    <t>Comment</t>
  </si>
  <si>
    <t xml:space="preserve">The content of </t>
  </si>
  <si>
    <t xml:space="preserve">in the sample as a percentage of the stated  label claim is </t>
  </si>
  <si>
    <t xml:space="preserve">NITROGLYCERINE </t>
  </si>
  <si>
    <t>Nitroglycerine</t>
  </si>
  <si>
    <t>N19-1</t>
  </si>
  <si>
    <t>Each One patch having a surface of 20.035 cm2 contains nitroglycerine mg 80(releases 15 mg of nitroglycerine within 24 hours,approx.0.2mg/hour)</t>
  </si>
  <si>
    <t>NDQD201611222r1</t>
  </si>
  <si>
    <t>LORNA WANGARI</t>
  </si>
  <si>
    <t>30/06/2017</t>
  </si>
  <si>
    <t>NDQD201611222</t>
  </si>
  <si>
    <t>One patch having a surface of 20.035 cm2 contains nitroglycerine mg 80.00(releases 15 mg of nitroglycerine within 24 hours,approx.0.6mg/hour)</t>
  </si>
  <si>
    <t>RUTTO KENNEDY</t>
  </si>
  <si>
    <t>21/06/2017</t>
  </si>
  <si>
    <t>Content as % of the average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</si>
</sst>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dd\-mmm\-yy"/>
    <numFmt numFmtId="166" formatCode="0.0000\ &quot;mg&quot;"/>
    <numFmt numFmtId="167" formatCode="0.000"/>
    <numFmt numFmtId="168" formatCode="0.0000"/>
    <numFmt numFmtId="169" formatCode="0.00\ &quot;%&quot;"/>
    <numFmt numFmtId="170" formatCode="0.0\ &quot;%&quot;"/>
  </numFmts>
  <fonts count="16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vertAlign val="superscript"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5" fillId="2" borderId="0"/>
  </cellStyleXfs>
  <cellXfs count="242"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  <xf numFmtId="165" fontId="6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/>
    <xf numFmtId="165" fontId="4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5" fillId="2" borderId="0" xfId="0" applyFont="1" applyFill="1" applyAlignment="1">
      <alignment horizontal="center"/>
    </xf>
    <xf numFmtId="0" fontId="9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6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7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right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3" borderId="12" xfId="0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0" fontId="7" fillId="3" borderId="7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3" fillId="2" borderId="0" xfId="0" applyFont="1" applyFill="1"/>
    <xf numFmtId="0" fontId="4" fillId="2" borderId="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4" fillId="2" borderId="13" xfId="0" applyFont="1" applyFill="1" applyBorder="1"/>
    <xf numFmtId="0" fontId="4" fillId="2" borderId="7" xfId="0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2" borderId="18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10" fontId="5" fillId="5" borderId="15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2" fontId="4" fillId="6" borderId="21" xfId="0" applyNumberFormat="1" applyFont="1" applyFill="1" applyBorder="1" applyAlignment="1">
      <alignment horizontal="center"/>
    </xf>
    <xf numFmtId="2" fontId="4" fillId="5" borderId="21" xfId="0" applyNumberFormat="1" applyFont="1" applyFill="1" applyBorder="1" applyAlignment="1">
      <alignment horizontal="center"/>
    </xf>
    <xf numFmtId="168" fontId="4" fillId="6" borderId="21" xfId="0" applyNumberFormat="1" applyFont="1" applyFill="1" applyBorder="1" applyAlignment="1">
      <alignment horizontal="center"/>
    </xf>
    <xf numFmtId="168" fontId="4" fillId="5" borderId="22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 wrapText="1"/>
      <protection locked="0"/>
    </xf>
    <xf numFmtId="0" fontId="6" fillId="3" borderId="24" xfId="0" applyFont="1" applyFill="1" applyBorder="1" applyAlignment="1" applyProtection="1">
      <alignment horizontal="center" wrapText="1"/>
      <protection locked="0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5" fillId="4" borderId="18" xfId="0" applyNumberFormat="1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10" fontId="7" fillId="5" borderId="15" xfId="0" applyNumberFormat="1" applyFont="1" applyFill="1" applyBorder="1" applyAlignment="1">
      <alignment horizontal="center"/>
    </xf>
    <xf numFmtId="2" fontId="7" fillId="4" borderId="25" xfId="0" applyNumberFormat="1" applyFont="1" applyFill="1" applyBorder="1" applyAlignment="1">
      <alignment horizontal="center"/>
    </xf>
    <xf numFmtId="169" fontId="4" fillId="2" borderId="23" xfId="0" applyNumberFormat="1" applyFont="1" applyFill="1" applyBorder="1" applyAlignment="1">
      <alignment horizontal="center"/>
    </xf>
    <xf numFmtId="169" fontId="4" fillId="2" borderId="24" xfId="0" applyNumberFormat="1" applyFont="1" applyFill="1" applyBorder="1" applyAlignment="1">
      <alignment horizontal="center"/>
    </xf>
    <xf numFmtId="0" fontId="7" fillId="3" borderId="26" xfId="0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right"/>
    </xf>
    <xf numFmtId="0" fontId="4" fillId="2" borderId="25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7" fillId="5" borderId="19" xfId="0" applyFont="1" applyFill="1" applyBorder="1" applyAlignment="1" applyProtection="1">
      <alignment horizontal="center"/>
      <protection locked="0"/>
    </xf>
    <xf numFmtId="0" fontId="7" fillId="6" borderId="19" xfId="0" applyFont="1" applyFill="1" applyBorder="1" applyAlignment="1" applyProtection="1">
      <alignment horizontal="center"/>
      <protection locked="0"/>
    </xf>
    <xf numFmtId="0" fontId="5" fillId="6" borderId="20" xfId="0" applyFont="1" applyFill="1" applyBorder="1" applyAlignment="1">
      <alignment horizontal="center" wrapText="1"/>
    </xf>
    <xf numFmtId="2" fontId="4" fillId="2" borderId="20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20" xfId="0" applyFont="1" applyFill="1" applyBorder="1" applyAlignment="1" applyProtection="1">
      <alignment horizontal="center" wrapText="1"/>
      <protection locked="0"/>
    </xf>
    <xf numFmtId="169" fontId="4" fillId="2" borderId="20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165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170" fontId="7" fillId="2" borderId="0" xfId="0" applyNumberFormat="1" applyFont="1" applyFill="1" applyAlignment="1">
      <alignment horizontal="center"/>
    </xf>
    <xf numFmtId="169" fontId="7" fillId="4" borderId="18" xfId="0" applyNumberFormat="1" applyFont="1" applyFill="1" applyBorder="1" applyAlignment="1">
      <alignment horizontal="center"/>
    </xf>
    <xf numFmtId="2" fontId="4" fillId="4" borderId="18" xfId="0" applyNumberFormat="1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right"/>
    </xf>
    <xf numFmtId="2" fontId="4" fillId="4" borderId="25" xfId="0" applyNumberFormat="1" applyFont="1" applyFill="1" applyBorder="1" applyAlignment="1">
      <alignment horizontal="right"/>
    </xf>
    <xf numFmtId="164" fontId="4" fillId="6" borderId="27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center" vertical="center"/>
    </xf>
    <xf numFmtId="0" fontId="15" fillId="2" borderId="0" xfId="1" applyFill="1"/>
    <xf numFmtId="0" fontId="12" fillId="2" borderId="0" xfId="1" applyFont="1" applyFill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/>
    </xf>
    <xf numFmtId="0" fontId="10" fillId="2" borderId="29" xfId="1" applyFont="1" applyFill="1" applyBorder="1" applyAlignment="1">
      <alignment horizontal="center"/>
    </xf>
    <xf numFmtId="0" fontId="1" fillId="2" borderId="0" xfId="1" applyFont="1" applyFill="1"/>
    <xf numFmtId="0" fontId="4" fillId="2" borderId="0" xfId="1" applyFont="1" applyFill="1"/>
    <xf numFmtId="0" fontId="5" fillId="2" borderId="0" xfId="1" applyFont="1" applyFill="1"/>
    <xf numFmtId="0" fontId="7" fillId="3" borderId="0" xfId="1" applyFont="1" applyFill="1" applyAlignment="1" applyProtection="1">
      <alignment horizontal="center"/>
      <protection locked="0"/>
    </xf>
    <xf numFmtId="0" fontId="6" fillId="3" borderId="0" xfId="1" applyFont="1" applyFill="1" applyAlignment="1" applyProtection="1">
      <alignment horizontal="left"/>
      <protection locked="0"/>
    </xf>
    <xf numFmtId="0" fontId="4" fillId="2" borderId="0" xfId="1" applyFont="1" applyFill="1" applyProtection="1">
      <protection locked="0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 applyProtection="1">
      <alignment horizontal="center"/>
      <protection locked="0"/>
    </xf>
    <xf numFmtId="165" fontId="6" fillId="3" borderId="0" xfId="1" applyNumberFormat="1" applyFont="1" applyFill="1" applyAlignment="1" applyProtection="1">
      <alignment horizontal="left"/>
      <protection locked="0"/>
    </xf>
    <xf numFmtId="165" fontId="6" fillId="2" borderId="0" xfId="1" applyNumberFormat="1" applyFont="1" applyFill="1" applyAlignment="1" applyProtection="1">
      <alignment horizontal="left"/>
      <protection locked="0"/>
    </xf>
    <xf numFmtId="0" fontId="6" fillId="2" borderId="0" xfId="1" applyFont="1" applyFill="1"/>
    <xf numFmtId="165" fontId="4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left"/>
    </xf>
    <xf numFmtId="0" fontId="5" fillId="2" borderId="0" xfId="1" applyFont="1" applyFill="1" applyAlignment="1">
      <alignment horizontal="right"/>
    </xf>
    <xf numFmtId="0" fontId="7" fillId="2" borderId="0" xfId="1" applyFont="1" applyFill="1" applyProtection="1">
      <protection locked="0"/>
    </xf>
    <xf numFmtId="0" fontId="4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0" fontId="7" fillId="3" borderId="0" xfId="1" applyFont="1" applyFill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6" fillId="3" borderId="0" xfId="1" applyFont="1" applyFill="1" applyAlignment="1" applyProtection="1">
      <alignment horizontal="center"/>
      <protection locked="0"/>
    </xf>
    <xf numFmtId="0" fontId="10" fillId="2" borderId="28" xfId="1" applyFont="1" applyFill="1" applyBorder="1" applyAlignment="1">
      <alignment horizontal="center" vertical="center" wrapText="1"/>
    </xf>
    <xf numFmtId="0" fontId="10" fillId="2" borderId="29" xfId="1" applyFont="1" applyFill="1" applyBorder="1" applyAlignment="1">
      <alignment horizontal="center" vertical="center" wrapText="1"/>
    </xf>
    <xf numFmtId="0" fontId="10" fillId="2" borderId="30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9" fillId="2" borderId="0" xfId="1" applyFont="1" applyFill="1"/>
    <xf numFmtId="2" fontId="7" fillId="3" borderId="0" xfId="1" applyNumberFormat="1" applyFont="1" applyFill="1" applyAlignment="1" applyProtection="1">
      <alignment horizontal="center"/>
      <protection locked="0"/>
    </xf>
    <xf numFmtId="2" fontId="5" fillId="2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left" vertical="center" wrapText="1"/>
    </xf>
    <xf numFmtId="166" fontId="5" fillId="2" borderId="0" xfId="1" applyNumberFormat="1" applyFont="1" applyFill="1" applyAlignment="1">
      <alignment horizontal="center"/>
    </xf>
    <xf numFmtId="0" fontId="8" fillId="2" borderId="0" xfId="1" applyFont="1" applyFill="1"/>
    <xf numFmtId="0" fontId="5" fillId="2" borderId="19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right"/>
    </xf>
    <xf numFmtId="0" fontId="7" fillId="3" borderId="6" xfId="1" applyFont="1" applyFill="1" applyBorder="1" applyAlignment="1" applyProtection="1">
      <alignment horizontal="center"/>
      <protection locked="0"/>
    </xf>
    <xf numFmtId="0" fontId="4" fillId="2" borderId="7" xfId="1" applyFont="1" applyFill="1" applyBorder="1" applyAlignment="1">
      <alignment horizontal="right"/>
    </xf>
    <xf numFmtId="0" fontId="7" fillId="3" borderId="8" xfId="1" applyFont="1" applyFill="1" applyBorder="1" applyAlignment="1" applyProtection="1">
      <alignment horizontal="center"/>
      <protection locked="0"/>
    </xf>
    <xf numFmtId="0" fontId="4" fillId="2" borderId="16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left" vertical="center" wrapText="1"/>
    </xf>
    <xf numFmtId="0" fontId="10" fillId="2" borderId="9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left" vertical="center" wrapText="1"/>
    </xf>
    <xf numFmtId="0" fontId="10" fillId="2" borderId="31" xfId="1" applyFont="1" applyFill="1" applyBorder="1" applyAlignment="1">
      <alignment horizontal="left" vertical="center" wrapText="1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7" fillId="3" borderId="12" xfId="1" applyFont="1" applyFill="1" applyBorder="1" applyAlignment="1" applyProtection="1">
      <alignment horizontal="center"/>
      <protection locked="0"/>
    </xf>
    <xf numFmtId="0" fontId="7" fillId="3" borderId="7" xfId="1" applyFont="1" applyFill="1" applyBorder="1" applyAlignment="1" applyProtection="1">
      <alignment horizontal="center"/>
      <protection locked="0"/>
    </xf>
    <xf numFmtId="0" fontId="4" fillId="2" borderId="13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20" xfId="1" applyFont="1" applyFill="1" applyBorder="1" applyAlignment="1">
      <alignment horizontal="right"/>
    </xf>
    <xf numFmtId="0" fontId="7" fillId="6" borderId="19" xfId="1" applyFont="1" applyFill="1" applyBorder="1" applyAlignment="1" applyProtection="1">
      <alignment horizontal="center"/>
      <protection locked="0"/>
    </xf>
    <xf numFmtId="0" fontId="4" fillId="2" borderId="15" xfId="1" applyFont="1" applyFill="1" applyBorder="1" applyAlignment="1">
      <alignment horizontal="right"/>
    </xf>
    <xf numFmtId="0" fontId="7" fillId="5" borderId="19" xfId="1" applyFont="1" applyFill="1" applyBorder="1" applyAlignment="1" applyProtection="1">
      <alignment horizontal="center"/>
      <protection locked="0"/>
    </xf>
    <xf numFmtId="0" fontId="4" fillId="2" borderId="4" xfId="1" applyFont="1" applyFill="1" applyBorder="1" applyAlignment="1">
      <alignment horizontal="right"/>
    </xf>
    <xf numFmtId="164" fontId="4" fillId="6" borderId="27" xfId="1" applyNumberFormat="1" applyFont="1" applyFill="1" applyBorder="1" applyAlignment="1">
      <alignment horizontal="center"/>
    </xf>
    <xf numFmtId="2" fontId="4" fillId="2" borderId="0" xfId="1" applyNumberFormat="1" applyFont="1" applyFill="1" applyAlignment="1">
      <alignment horizontal="center"/>
    </xf>
    <xf numFmtId="2" fontId="4" fillId="5" borderId="15" xfId="1" applyNumberFormat="1" applyFont="1" applyFill="1" applyBorder="1" applyAlignment="1">
      <alignment horizontal="center"/>
    </xf>
    <xf numFmtId="0" fontId="4" fillId="2" borderId="18" xfId="1" applyFont="1" applyFill="1" applyBorder="1" applyAlignment="1">
      <alignment horizontal="right"/>
    </xf>
    <xf numFmtId="0" fontId="7" fillId="3" borderId="26" xfId="1" applyFont="1" applyFill="1" applyBorder="1" applyAlignment="1" applyProtection="1">
      <alignment horizontal="center"/>
      <protection locked="0"/>
    </xf>
    <xf numFmtId="1" fontId="4" fillId="2" borderId="0" xfId="1" applyNumberFormat="1" applyFont="1" applyFill="1" applyAlignment="1">
      <alignment horizontal="center"/>
    </xf>
    <xf numFmtId="167" fontId="4" fillId="2" borderId="0" xfId="1" applyNumberFormat="1" applyFont="1" applyFill="1" applyAlignment="1">
      <alignment horizontal="center"/>
    </xf>
    <xf numFmtId="2" fontId="4" fillId="6" borderId="21" xfId="1" applyNumberFormat="1" applyFont="1" applyFill="1" applyBorder="1" applyAlignment="1">
      <alignment horizontal="center"/>
    </xf>
    <xf numFmtId="2" fontId="4" fillId="5" borderId="2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168" fontId="4" fillId="6" borderId="21" xfId="1" applyNumberFormat="1" applyFont="1" applyFill="1" applyBorder="1" applyAlignment="1">
      <alignment horizontal="center"/>
    </xf>
    <xf numFmtId="0" fontId="4" fillId="2" borderId="25" xfId="1" applyFont="1" applyFill="1" applyBorder="1" applyAlignment="1">
      <alignment horizontal="right"/>
    </xf>
    <xf numFmtId="168" fontId="4" fillId="5" borderId="22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left"/>
    </xf>
    <xf numFmtId="0" fontId="2" fillId="2" borderId="0" xfId="1" applyFont="1" applyFill="1"/>
    <xf numFmtId="0" fontId="3" fillId="2" borderId="0" xfId="1" applyFont="1" applyFill="1"/>
    <xf numFmtId="0" fontId="5" fillId="2" borderId="5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/>
    </xf>
    <xf numFmtId="0" fontId="6" fillId="3" borderId="20" xfId="1" applyFont="1" applyFill="1" applyBorder="1" applyAlignment="1" applyProtection="1">
      <alignment horizontal="center" wrapText="1"/>
      <protection locked="0"/>
    </xf>
    <xf numFmtId="2" fontId="4" fillId="2" borderId="20" xfId="1" applyNumberFormat="1" applyFont="1" applyFill="1" applyBorder="1" applyAlignment="1">
      <alignment horizontal="center"/>
    </xf>
    <xf numFmtId="169" fontId="4" fillId="2" borderId="20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6" fillId="3" borderId="23" xfId="1" applyFont="1" applyFill="1" applyBorder="1" applyAlignment="1" applyProtection="1">
      <alignment horizontal="center" wrapText="1"/>
      <protection locked="0"/>
    </xf>
    <xf numFmtId="2" fontId="4" fillId="2" borderId="23" xfId="1" applyNumberFormat="1" applyFont="1" applyFill="1" applyBorder="1" applyAlignment="1">
      <alignment horizontal="center"/>
    </xf>
    <xf numFmtId="169" fontId="4" fillId="2" borderId="23" xfId="1" applyNumberFormat="1" applyFont="1" applyFill="1" applyBorder="1" applyAlignment="1">
      <alignment horizontal="center"/>
    </xf>
    <xf numFmtId="0" fontId="10" fillId="2" borderId="3" xfId="1" applyFont="1" applyFill="1" applyBorder="1" applyAlignment="1">
      <alignment horizontal="left" vertical="center" wrapText="1"/>
    </xf>
    <xf numFmtId="0" fontId="4" fillId="2" borderId="17" xfId="1" applyFont="1" applyFill="1" applyBorder="1" applyAlignment="1">
      <alignment horizontal="center"/>
    </xf>
    <xf numFmtId="0" fontId="6" fillId="3" borderId="24" xfId="1" applyFont="1" applyFill="1" applyBorder="1" applyAlignment="1" applyProtection="1">
      <alignment horizontal="center" wrapText="1"/>
      <protection locked="0"/>
    </xf>
    <xf numFmtId="2" fontId="4" fillId="2" borderId="24" xfId="1" applyNumberFormat="1" applyFont="1" applyFill="1" applyBorder="1" applyAlignment="1">
      <alignment horizontal="center"/>
    </xf>
    <xf numFmtId="169" fontId="4" fillId="2" borderId="24" xfId="1" applyNumberFormat="1" applyFont="1" applyFill="1" applyBorder="1" applyAlignment="1">
      <alignment horizontal="center"/>
    </xf>
    <xf numFmtId="0" fontId="10" fillId="2" borderId="2" xfId="1" applyFont="1" applyFill="1" applyBorder="1" applyAlignment="1">
      <alignment horizontal="left" vertical="center" wrapText="1"/>
    </xf>
    <xf numFmtId="0" fontId="4" fillId="2" borderId="13" xfId="1" applyFont="1" applyFill="1" applyBorder="1"/>
    <xf numFmtId="2" fontId="4" fillId="4" borderId="18" xfId="1" applyNumberFormat="1" applyFont="1" applyFill="1" applyBorder="1" applyAlignment="1">
      <alignment horizontal="right"/>
    </xf>
    <xf numFmtId="2" fontId="5" fillId="4" borderId="18" xfId="1" applyNumberFormat="1" applyFont="1" applyFill="1" applyBorder="1" applyAlignment="1">
      <alignment horizontal="center"/>
    </xf>
    <xf numFmtId="169" fontId="7" fillId="4" borderId="18" xfId="1" applyNumberFormat="1" applyFont="1" applyFill="1" applyBorder="1" applyAlignment="1">
      <alignment horizontal="center"/>
    </xf>
    <xf numFmtId="10" fontId="4" fillId="5" borderId="15" xfId="1" applyNumberFormat="1" applyFont="1" applyFill="1" applyBorder="1" applyAlignment="1">
      <alignment horizontal="right"/>
    </xf>
    <xf numFmtId="10" fontId="5" fillId="5" borderId="15" xfId="1" applyNumberFormat="1" applyFont="1" applyFill="1" applyBorder="1" applyAlignment="1">
      <alignment horizontal="center"/>
    </xf>
    <xf numFmtId="10" fontId="7" fillId="5" borderId="15" xfId="1" applyNumberFormat="1" applyFont="1" applyFill="1" applyBorder="1" applyAlignment="1">
      <alignment horizontal="center"/>
    </xf>
    <xf numFmtId="2" fontId="4" fillId="4" borderId="25" xfId="1" applyNumberFormat="1" applyFont="1" applyFill="1" applyBorder="1" applyAlignment="1">
      <alignment horizontal="right"/>
    </xf>
    <xf numFmtId="2" fontId="5" fillId="4" borderId="25" xfId="1" applyNumberFormat="1" applyFont="1" applyFill="1" applyBorder="1" applyAlignment="1">
      <alignment horizontal="center"/>
    </xf>
    <xf numFmtId="2" fontId="7" fillId="4" borderId="25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0" fontId="5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170" fontId="7" fillId="2" borderId="0" xfId="1" applyNumberFormat="1" applyFont="1" applyFill="1" applyAlignment="1">
      <alignment horizontal="center"/>
    </xf>
    <xf numFmtId="0" fontId="10" fillId="2" borderId="2" xfId="1" applyFont="1" applyFill="1" applyBorder="1" applyAlignment="1">
      <alignment horizontal="left" vertical="center" wrapText="1"/>
    </xf>
    <xf numFmtId="0" fontId="4" fillId="2" borderId="2" xfId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1" xfId="1" applyFont="1" applyFill="1" applyBorder="1" applyProtection="1">
      <protection locked="0"/>
    </xf>
    <xf numFmtId="0" fontId="5" fillId="2" borderId="4" xfId="1" applyFont="1" applyFill="1" applyBorder="1" applyProtection="1">
      <protection locked="0"/>
    </xf>
    <xf numFmtId="0" fontId="4" fillId="2" borderId="4" xfId="1" applyFont="1" applyFill="1" applyBorder="1" applyProtection="1">
      <protection locked="0"/>
    </xf>
    <xf numFmtId="0" fontId="5" fillId="6" borderId="32" xfId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61" zoomScale="70" zoomScaleNormal="70" workbookViewId="0">
      <selection activeCell="H72" sqref="H72:H86"/>
    </sheetView>
  </sheetViews>
  <sheetFormatPr defaultRowHeight="12.75" x14ac:dyDescent="0.2"/>
  <cols>
    <col min="1" max="1" width="54.85546875" style="129" customWidth="1"/>
    <col min="2" max="7" width="30.7109375" style="129" customWidth="1"/>
    <col min="8" max="8" width="28.7109375" style="129" customWidth="1"/>
    <col min="9" max="16384" width="9.140625" style="129"/>
  </cols>
  <sheetData>
    <row r="1" spans="1:7" ht="15" customHeight="1" x14ac:dyDescent="0.2">
      <c r="A1" s="128" t="s">
        <v>10</v>
      </c>
      <c r="B1" s="128"/>
      <c r="C1" s="128"/>
      <c r="D1" s="128"/>
      <c r="E1" s="128"/>
      <c r="F1" s="128"/>
      <c r="G1" s="128"/>
    </row>
    <row r="2" spans="1:7" ht="15" customHeight="1" x14ac:dyDescent="0.2">
      <c r="A2" s="128"/>
      <c r="B2" s="128"/>
      <c r="C2" s="128"/>
      <c r="D2" s="128"/>
      <c r="E2" s="128"/>
      <c r="F2" s="128"/>
      <c r="G2" s="128"/>
    </row>
    <row r="3" spans="1:7" ht="15" customHeight="1" x14ac:dyDescent="0.2">
      <c r="A3" s="128"/>
      <c r="B3" s="128"/>
      <c r="C3" s="128"/>
      <c r="D3" s="128"/>
      <c r="E3" s="128"/>
      <c r="F3" s="128"/>
      <c r="G3" s="128"/>
    </row>
    <row r="4" spans="1:7" ht="15" customHeight="1" x14ac:dyDescent="0.2">
      <c r="A4" s="128"/>
      <c r="B4" s="128"/>
      <c r="C4" s="128"/>
      <c r="D4" s="128"/>
      <c r="E4" s="128"/>
      <c r="F4" s="128"/>
      <c r="G4" s="128"/>
    </row>
    <row r="5" spans="1:7" ht="15" customHeight="1" x14ac:dyDescent="0.2">
      <c r="A5" s="128"/>
      <c r="B5" s="128"/>
      <c r="C5" s="128"/>
      <c r="D5" s="128"/>
      <c r="E5" s="128"/>
      <c r="F5" s="128"/>
      <c r="G5" s="128"/>
    </row>
    <row r="6" spans="1:7" ht="15" customHeight="1" x14ac:dyDescent="0.2">
      <c r="A6" s="128"/>
      <c r="B6" s="128"/>
      <c r="C6" s="128"/>
      <c r="D6" s="128"/>
      <c r="E6" s="128"/>
      <c r="F6" s="128"/>
      <c r="G6" s="128"/>
    </row>
    <row r="7" spans="1:7" ht="15" customHeight="1" x14ac:dyDescent="0.2">
      <c r="A7" s="128"/>
      <c r="B7" s="128"/>
      <c r="C7" s="128"/>
      <c r="D7" s="128"/>
      <c r="E7" s="128"/>
      <c r="F7" s="128"/>
      <c r="G7" s="128"/>
    </row>
    <row r="8" spans="1:7" ht="15" customHeight="1" x14ac:dyDescent="0.2">
      <c r="A8" s="130" t="s">
        <v>11</v>
      </c>
      <c r="B8" s="130"/>
      <c r="C8" s="130"/>
      <c r="D8" s="130"/>
      <c r="E8" s="130"/>
      <c r="F8" s="130"/>
      <c r="G8" s="130"/>
    </row>
    <row r="9" spans="1:7" ht="15" customHeight="1" x14ac:dyDescent="0.2">
      <c r="A9" s="130"/>
      <c r="B9" s="130"/>
      <c r="C9" s="130"/>
      <c r="D9" s="130"/>
      <c r="E9" s="130"/>
      <c r="F9" s="130"/>
      <c r="G9" s="130"/>
    </row>
    <row r="10" spans="1:7" ht="15" customHeight="1" x14ac:dyDescent="0.2">
      <c r="A10" s="130"/>
      <c r="B10" s="130"/>
      <c r="C10" s="130"/>
      <c r="D10" s="130"/>
      <c r="E10" s="130"/>
      <c r="F10" s="130"/>
      <c r="G10" s="130"/>
    </row>
    <row r="11" spans="1:7" ht="15" customHeight="1" x14ac:dyDescent="0.2">
      <c r="A11" s="130"/>
      <c r="B11" s="130"/>
      <c r="C11" s="130"/>
      <c r="D11" s="130"/>
      <c r="E11" s="130"/>
      <c r="F11" s="130"/>
      <c r="G11" s="130"/>
    </row>
    <row r="12" spans="1:7" ht="15" customHeight="1" x14ac:dyDescent="0.2">
      <c r="A12" s="130"/>
      <c r="B12" s="130"/>
      <c r="C12" s="130"/>
      <c r="D12" s="130"/>
      <c r="E12" s="130"/>
      <c r="F12" s="130"/>
      <c r="G12" s="130"/>
    </row>
    <row r="13" spans="1:7" ht="15" customHeight="1" x14ac:dyDescent="0.2">
      <c r="A13" s="130"/>
      <c r="B13" s="130"/>
      <c r="C13" s="130"/>
      <c r="D13" s="130"/>
      <c r="E13" s="130"/>
      <c r="F13" s="130"/>
      <c r="G13" s="130"/>
    </row>
    <row r="14" spans="1:7" ht="15" customHeight="1" x14ac:dyDescent="0.2">
      <c r="A14" s="130"/>
      <c r="B14" s="130"/>
      <c r="C14" s="130"/>
      <c r="D14" s="130"/>
      <c r="E14" s="130"/>
      <c r="F14" s="130"/>
      <c r="G14" s="130"/>
    </row>
    <row r="15" spans="1:7" ht="15.75" customHeight="1" thickBot="1" x14ac:dyDescent="0.25">
      <c r="A15" s="131"/>
      <c r="B15" s="131"/>
      <c r="C15" s="131"/>
      <c r="D15" s="131"/>
      <c r="E15" s="131"/>
      <c r="F15" s="131"/>
      <c r="G15" s="131"/>
    </row>
    <row r="16" spans="1:7" ht="19.5" customHeight="1" thickBot="1" x14ac:dyDescent="0.35">
      <c r="A16" s="132" t="s">
        <v>12</v>
      </c>
      <c r="B16" s="133"/>
      <c r="C16" s="133"/>
      <c r="D16" s="133"/>
      <c r="E16" s="133"/>
      <c r="F16" s="133"/>
      <c r="G16" s="133"/>
    </row>
    <row r="17" spans="1:7" ht="18.75" customHeight="1" x14ac:dyDescent="0.3">
      <c r="A17" s="134" t="s">
        <v>13</v>
      </c>
      <c r="B17" s="134"/>
      <c r="C17" s="134"/>
      <c r="D17" s="135"/>
      <c r="E17" s="135"/>
      <c r="F17" s="135"/>
      <c r="G17" s="135"/>
    </row>
    <row r="18" spans="1:7" ht="26.25" customHeight="1" x14ac:dyDescent="0.4">
      <c r="A18" s="136" t="s">
        <v>14</v>
      </c>
      <c r="B18" s="137" t="s">
        <v>2</v>
      </c>
      <c r="C18" s="137"/>
      <c r="D18" s="137"/>
      <c r="E18" s="137"/>
      <c r="F18" s="137"/>
      <c r="G18" s="135"/>
    </row>
    <row r="19" spans="1:7" ht="26.25" customHeight="1" x14ac:dyDescent="0.4">
      <c r="A19" s="136" t="s">
        <v>15</v>
      </c>
      <c r="B19" s="138" t="s">
        <v>78</v>
      </c>
      <c r="C19" s="139">
        <v>37</v>
      </c>
      <c r="F19" s="135"/>
      <c r="G19" s="135"/>
    </row>
    <row r="20" spans="1:7" ht="26.25" customHeight="1" x14ac:dyDescent="0.4">
      <c r="A20" s="136" t="s">
        <v>16</v>
      </c>
      <c r="B20" s="140" t="s">
        <v>71</v>
      </c>
      <c r="C20" s="140"/>
      <c r="D20" s="140"/>
      <c r="E20" s="135"/>
      <c r="F20" s="135"/>
      <c r="G20" s="135"/>
    </row>
    <row r="21" spans="1:7" ht="26.25" customHeight="1" x14ac:dyDescent="0.4">
      <c r="A21" s="136" t="s">
        <v>17</v>
      </c>
      <c r="B21" s="141" t="s">
        <v>79</v>
      </c>
      <c r="C21" s="141"/>
      <c r="D21" s="141"/>
      <c r="E21" s="141"/>
      <c r="F21" s="141"/>
      <c r="G21" s="141"/>
    </row>
    <row r="22" spans="1:7" ht="26.25" customHeight="1" x14ac:dyDescent="0.4">
      <c r="A22" s="136" t="s">
        <v>18</v>
      </c>
      <c r="B22" s="142">
        <v>42886</v>
      </c>
      <c r="C22" s="143"/>
      <c r="D22" s="144"/>
      <c r="E22" s="135"/>
      <c r="F22" s="135"/>
      <c r="G22" s="135"/>
    </row>
    <row r="23" spans="1:7" ht="26.25" customHeight="1" x14ac:dyDescent="0.4">
      <c r="A23" s="136" t="s">
        <v>19</v>
      </c>
      <c r="B23" s="142">
        <v>42887</v>
      </c>
      <c r="C23" s="143"/>
      <c r="D23" s="144"/>
      <c r="E23" s="135"/>
      <c r="F23" s="135"/>
      <c r="G23" s="135"/>
    </row>
    <row r="24" spans="1:7" ht="18.75" customHeight="1" x14ac:dyDescent="0.3">
      <c r="A24" s="136"/>
      <c r="B24" s="145"/>
      <c r="C24" s="145"/>
      <c r="D24" s="135"/>
      <c r="E24" s="135"/>
      <c r="F24" s="135"/>
      <c r="G24" s="135"/>
    </row>
    <row r="25" spans="1:7" ht="18.75" customHeight="1" x14ac:dyDescent="0.3">
      <c r="A25" s="146" t="s">
        <v>0</v>
      </c>
      <c r="B25" s="145"/>
      <c r="C25" s="145"/>
      <c r="D25" s="135"/>
      <c r="E25" s="135"/>
      <c r="F25" s="135"/>
      <c r="G25" s="135"/>
    </row>
    <row r="26" spans="1:7" ht="26.25" customHeight="1" x14ac:dyDescent="0.4">
      <c r="A26" s="147" t="s">
        <v>1</v>
      </c>
      <c r="B26" s="137" t="s">
        <v>71</v>
      </c>
      <c r="C26" s="137"/>
      <c r="D26" s="148"/>
      <c r="E26" s="135"/>
      <c r="F26" s="135"/>
      <c r="G26" s="135"/>
    </row>
    <row r="27" spans="1:7" ht="26.25" customHeight="1" x14ac:dyDescent="0.4">
      <c r="A27" s="149" t="s">
        <v>20</v>
      </c>
      <c r="B27" s="141" t="s">
        <v>73</v>
      </c>
      <c r="C27" s="141"/>
      <c r="D27" s="150"/>
      <c r="E27" s="135"/>
      <c r="F27" s="135"/>
      <c r="G27" s="135"/>
    </row>
    <row r="28" spans="1:7" ht="27" customHeight="1" thickBot="1" x14ac:dyDescent="0.45">
      <c r="A28" s="149" t="s">
        <v>3</v>
      </c>
      <c r="B28" s="151">
        <v>0.97399999999999998</v>
      </c>
      <c r="C28" s="152"/>
      <c r="D28" s="135"/>
      <c r="E28" s="135"/>
      <c r="F28" s="135"/>
      <c r="G28" s="135"/>
    </row>
    <row r="29" spans="1:7" ht="27" customHeight="1" thickBot="1" x14ac:dyDescent="0.45">
      <c r="A29" s="149" t="s">
        <v>21</v>
      </c>
      <c r="B29" s="153">
        <v>0</v>
      </c>
      <c r="C29" s="154" t="s">
        <v>22</v>
      </c>
      <c r="D29" s="155"/>
      <c r="E29" s="155"/>
      <c r="F29" s="155"/>
      <c r="G29" s="156"/>
    </row>
    <row r="30" spans="1:7" ht="19.5" customHeight="1" thickBot="1" x14ac:dyDescent="0.35">
      <c r="A30" s="149" t="s">
        <v>23</v>
      </c>
      <c r="B30" s="157">
        <f>B28-B29</f>
        <v>0.97399999999999998</v>
      </c>
      <c r="C30" s="157"/>
      <c r="D30" s="158"/>
      <c r="E30" s="158"/>
      <c r="F30" s="158"/>
      <c r="G30" s="158"/>
    </row>
    <row r="31" spans="1:7" ht="27" customHeight="1" thickBot="1" x14ac:dyDescent="0.45">
      <c r="A31" s="149" t="s">
        <v>24</v>
      </c>
      <c r="B31" s="159">
        <v>1</v>
      </c>
      <c r="C31" s="154" t="s">
        <v>25</v>
      </c>
      <c r="D31" s="155"/>
      <c r="E31" s="155"/>
      <c r="F31" s="155"/>
      <c r="G31" s="156"/>
    </row>
    <row r="32" spans="1:7" ht="27" customHeight="1" thickBot="1" x14ac:dyDescent="0.45">
      <c r="A32" s="149" t="s">
        <v>26</v>
      </c>
      <c r="B32" s="159">
        <v>1</v>
      </c>
      <c r="C32" s="154" t="s">
        <v>27</v>
      </c>
      <c r="D32" s="155"/>
      <c r="E32" s="155"/>
      <c r="F32" s="155"/>
      <c r="G32" s="156"/>
    </row>
    <row r="33" spans="1:7" ht="18.75" customHeight="1" x14ac:dyDescent="0.3">
      <c r="A33" s="149"/>
      <c r="B33" s="160"/>
      <c r="C33" s="160"/>
      <c r="D33" s="161"/>
      <c r="E33" s="161"/>
      <c r="F33" s="161"/>
      <c r="G33" s="161"/>
    </row>
    <row r="34" spans="1:7" ht="18.75" customHeight="1" x14ac:dyDescent="0.3">
      <c r="A34" s="149" t="s">
        <v>28</v>
      </c>
      <c r="B34" s="162">
        <f>B31/B32</f>
        <v>1</v>
      </c>
      <c r="C34" s="135" t="s">
        <v>29</v>
      </c>
      <c r="E34" s="135"/>
      <c r="F34" s="135"/>
      <c r="G34" s="135"/>
    </row>
    <row r="35" spans="1:7" ht="18.75" customHeight="1" x14ac:dyDescent="0.3">
      <c r="A35" s="149"/>
      <c r="B35" s="157"/>
      <c r="C35" s="157"/>
      <c r="D35" s="163"/>
      <c r="E35" s="163"/>
      <c r="F35" s="163"/>
      <c r="G35" s="163"/>
    </row>
    <row r="36" spans="1:7" ht="19.5" customHeight="1" thickBot="1" x14ac:dyDescent="0.35">
      <c r="A36" s="149"/>
      <c r="B36" s="157"/>
      <c r="C36" s="157"/>
      <c r="D36" s="163"/>
      <c r="E36" s="163"/>
      <c r="F36" s="163"/>
      <c r="G36" s="163"/>
    </row>
    <row r="37" spans="1:7" ht="23.25" customHeight="1" thickBot="1" x14ac:dyDescent="0.35">
      <c r="A37" s="149"/>
      <c r="B37" s="164" t="s">
        <v>30</v>
      </c>
      <c r="C37" s="164" t="s">
        <v>31</v>
      </c>
      <c r="D37" s="164" t="s">
        <v>32</v>
      </c>
      <c r="E37" s="164" t="s">
        <v>33</v>
      </c>
      <c r="F37" s="164" t="s">
        <v>34</v>
      </c>
      <c r="G37" s="164" t="s">
        <v>35</v>
      </c>
    </row>
    <row r="38" spans="1:7" ht="26.25" customHeight="1" x14ac:dyDescent="0.4">
      <c r="A38" s="165" t="s">
        <v>36</v>
      </c>
      <c r="B38" s="166">
        <v>5</v>
      </c>
      <c r="C38" s="166">
        <v>5</v>
      </c>
      <c r="D38" s="166">
        <v>5</v>
      </c>
      <c r="E38" s="166">
        <v>5</v>
      </c>
      <c r="F38" s="166"/>
      <c r="G38" s="166"/>
    </row>
    <row r="39" spans="1:7" ht="26.25" customHeight="1" x14ac:dyDescent="0.4">
      <c r="A39" s="167" t="s">
        <v>37</v>
      </c>
      <c r="B39" s="168">
        <v>1</v>
      </c>
      <c r="C39" s="168">
        <v>0.84</v>
      </c>
      <c r="D39" s="168">
        <v>0.6</v>
      </c>
      <c r="E39" s="168">
        <v>0.4</v>
      </c>
      <c r="F39" s="168"/>
      <c r="G39" s="168"/>
    </row>
    <row r="40" spans="1:7" ht="26.25" customHeight="1" x14ac:dyDescent="0.4">
      <c r="A40" s="167" t="s">
        <v>38</v>
      </c>
      <c r="B40" s="168">
        <v>1</v>
      </c>
      <c r="C40" s="168">
        <v>1</v>
      </c>
      <c r="D40" s="168">
        <v>1</v>
      </c>
      <c r="E40" s="168">
        <v>1</v>
      </c>
      <c r="F40" s="168"/>
      <c r="G40" s="168"/>
    </row>
    <row r="41" spans="1:7" ht="26.25" customHeight="1" x14ac:dyDescent="0.4">
      <c r="A41" s="167" t="s">
        <v>39</v>
      </c>
      <c r="B41" s="168">
        <v>1</v>
      </c>
      <c r="C41" s="168">
        <v>1</v>
      </c>
      <c r="D41" s="168">
        <v>1</v>
      </c>
      <c r="E41" s="168">
        <v>1</v>
      </c>
      <c r="F41" s="168"/>
      <c r="G41" s="168"/>
    </row>
    <row r="42" spans="1:7" ht="26.25" customHeight="1" x14ac:dyDescent="0.4">
      <c r="A42" s="167" t="s">
        <v>40</v>
      </c>
      <c r="B42" s="168">
        <v>1</v>
      </c>
      <c r="C42" s="168">
        <v>1</v>
      </c>
      <c r="D42" s="168">
        <v>1</v>
      </c>
      <c r="E42" s="168">
        <v>1</v>
      </c>
      <c r="F42" s="168"/>
      <c r="G42" s="168"/>
    </row>
    <row r="43" spans="1:7" ht="26.25" customHeight="1" x14ac:dyDescent="0.4">
      <c r="A43" s="167" t="s">
        <v>41</v>
      </c>
      <c r="B43" s="168">
        <v>1</v>
      </c>
      <c r="C43" s="168">
        <v>1</v>
      </c>
      <c r="D43" s="168">
        <v>1</v>
      </c>
      <c r="E43" s="168">
        <v>1</v>
      </c>
      <c r="F43" s="168"/>
      <c r="G43" s="168"/>
    </row>
    <row r="44" spans="1:7" ht="26.25" customHeight="1" x14ac:dyDescent="0.4">
      <c r="A44" s="167" t="s">
        <v>42</v>
      </c>
      <c r="B44" s="168">
        <v>1</v>
      </c>
      <c r="C44" s="168">
        <v>1</v>
      </c>
      <c r="D44" s="168">
        <v>1</v>
      </c>
      <c r="E44" s="168">
        <v>1</v>
      </c>
      <c r="F44" s="168"/>
      <c r="G44" s="168"/>
    </row>
    <row r="45" spans="1:7" ht="26.25" customHeight="1" x14ac:dyDescent="0.4">
      <c r="A45" s="167" t="s">
        <v>43</v>
      </c>
      <c r="B45" s="168">
        <v>1</v>
      </c>
      <c r="C45" s="168">
        <v>1</v>
      </c>
      <c r="D45" s="168">
        <v>1</v>
      </c>
      <c r="E45" s="168">
        <v>1</v>
      </c>
      <c r="F45" s="168"/>
      <c r="G45" s="168"/>
    </row>
    <row r="46" spans="1:7" ht="26.25" customHeight="1" x14ac:dyDescent="0.4">
      <c r="A46" s="167" t="s">
        <v>44</v>
      </c>
      <c r="B46" s="168">
        <v>1</v>
      </c>
      <c r="C46" s="168">
        <v>1</v>
      </c>
      <c r="D46" s="168">
        <v>1</v>
      </c>
      <c r="E46" s="168">
        <v>1</v>
      </c>
      <c r="F46" s="168"/>
      <c r="G46" s="168"/>
    </row>
    <row r="47" spans="1:7" ht="19.5" customHeight="1" thickBot="1" x14ac:dyDescent="0.35">
      <c r="A47" s="167" t="s">
        <v>45</v>
      </c>
      <c r="B47" s="169">
        <f t="shared" ref="B47:G47" si="0">(B46/B45)*(B44/B43)*(B42/B41)*(B40/B39)*B38</f>
        <v>5</v>
      </c>
      <c r="C47" s="169">
        <f t="shared" si="0"/>
        <v>5.9523809523809526</v>
      </c>
      <c r="D47" s="169">
        <f t="shared" si="0"/>
        <v>8.3333333333333339</v>
      </c>
      <c r="E47" s="169">
        <f t="shared" si="0"/>
        <v>12.5</v>
      </c>
      <c r="F47" s="169" t="e">
        <f t="shared" si="0"/>
        <v>#DIV/0!</v>
      </c>
      <c r="G47" s="169" t="e">
        <f t="shared" si="0"/>
        <v>#DIV/0!</v>
      </c>
    </row>
    <row r="48" spans="1:7" ht="18.75" customHeight="1" x14ac:dyDescent="0.2">
      <c r="A48" s="170" t="s">
        <v>46</v>
      </c>
      <c r="B48" s="171"/>
      <c r="C48" s="161"/>
    </row>
    <row r="49" spans="1:7" ht="19.5" customHeight="1" thickBot="1" x14ac:dyDescent="0.25">
      <c r="A49" s="172"/>
      <c r="B49" s="173"/>
      <c r="C49" s="161"/>
    </row>
    <row r="50" spans="1:7" ht="18.75" customHeight="1" x14ac:dyDescent="0.3">
      <c r="A50" s="135"/>
      <c r="B50" s="135"/>
      <c r="C50" s="135"/>
    </row>
    <row r="51" spans="1:7" ht="19.5" customHeight="1" thickBot="1" x14ac:dyDescent="0.35">
      <c r="A51" s="135"/>
      <c r="B51" s="135"/>
      <c r="C51" s="135"/>
    </row>
    <row r="52" spans="1:7" ht="23.25" customHeight="1" thickBot="1" x14ac:dyDescent="0.35">
      <c r="A52" s="135"/>
      <c r="B52" s="164" t="s">
        <v>30</v>
      </c>
      <c r="C52" s="164" t="s">
        <v>31</v>
      </c>
      <c r="D52" s="164" t="s">
        <v>32</v>
      </c>
      <c r="E52" s="164" t="s">
        <v>33</v>
      </c>
      <c r="F52" s="164" t="s">
        <v>34</v>
      </c>
      <c r="G52" s="164" t="s">
        <v>35</v>
      </c>
    </row>
    <row r="53" spans="1:7" ht="18.75" customHeight="1" x14ac:dyDescent="0.3">
      <c r="A53" s="174" t="s">
        <v>47</v>
      </c>
      <c r="B53" s="175" t="s">
        <v>48</v>
      </c>
      <c r="C53" s="175" t="s">
        <v>48</v>
      </c>
      <c r="D53" s="175" t="s">
        <v>48</v>
      </c>
      <c r="E53" s="175" t="s">
        <v>48</v>
      </c>
      <c r="F53" s="175" t="s">
        <v>48</v>
      </c>
      <c r="G53" s="175" t="s">
        <v>48</v>
      </c>
    </row>
    <row r="54" spans="1:7" ht="26.25" customHeight="1" x14ac:dyDescent="0.4">
      <c r="A54" s="176">
        <v>1</v>
      </c>
      <c r="B54" s="177">
        <v>242203682</v>
      </c>
      <c r="C54" s="177">
        <v>198428562</v>
      </c>
      <c r="D54" s="177">
        <v>157574115</v>
      </c>
      <c r="E54" s="177">
        <v>100724572</v>
      </c>
      <c r="F54" s="178"/>
      <c r="G54" s="177"/>
    </row>
    <row r="55" spans="1:7" ht="26.25" customHeight="1" x14ac:dyDescent="0.4">
      <c r="A55" s="179">
        <v>2</v>
      </c>
      <c r="B55" s="178">
        <v>240785007</v>
      </c>
      <c r="C55" s="178">
        <v>197692227</v>
      </c>
      <c r="D55" s="178">
        <v>155399742</v>
      </c>
      <c r="E55" s="178">
        <v>101069084</v>
      </c>
      <c r="F55" s="178"/>
      <c r="G55" s="178"/>
    </row>
    <row r="56" spans="1:7" ht="26.25" customHeight="1" x14ac:dyDescent="0.4">
      <c r="A56" s="179">
        <v>3</v>
      </c>
      <c r="B56" s="178">
        <v>242327875</v>
      </c>
      <c r="C56" s="178">
        <v>199210108</v>
      </c>
      <c r="D56" s="178">
        <v>155997027</v>
      </c>
      <c r="E56" s="178">
        <v>101525589</v>
      </c>
      <c r="F56" s="178"/>
      <c r="G56" s="178"/>
    </row>
    <row r="57" spans="1:7" ht="27" customHeight="1" thickBot="1" x14ac:dyDescent="0.45">
      <c r="A57" s="180">
        <v>4</v>
      </c>
      <c r="B57" s="178"/>
      <c r="C57" s="178"/>
      <c r="D57" s="178"/>
      <c r="E57" s="178"/>
      <c r="F57" s="178"/>
      <c r="G57" s="178"/>
    </row>
    <row r="58" spans="1:7" ht="28.5" customHeight="1" thickBot="1" x14ac:dyDescent="0.45">
      <c r="A58" s="181" t="s">
        <v>48</v>
      </c>
      <c r="B58" s="182">
        <f t="shared" ref="B58:G58" si="1">IF(ISBLANK(B38),"-",AVERAGE(B54:B57))</f>
        <v>241772188</v>
      </c>
      <c r="C58" s="182">
        <f t="shared" si="1"/>
        <v>198443632.33333334</v>
      </c>
      <c r="D58" s="182">
        <f t="shared" si="1"/>
        <v>156323628</v>
      </c>
      <c r="E58" s="182">
        <f t="shared" si="1"/>
        <v>101106415</v>
      </c>
      <c r="F58" s="182" t="str">
        <f t="shared" si="1"/>
        <v>-</v>
      </c>
      <c r="G58" s="182" t="str">
        <f t="shared" si="1"/>
        <v>-</v>
      </c>
    </row>
    <row r="59" spans="1:7" ht="27" customHeight="1" thickBot="1" x14ac:dyDescent="0.45">
      <c r="A59" s="183" t="s">
        <v>49</v>
      </c>
      <c r="B59" s="184">
        <f t="shared" ref="B59:G59" si="2">IF(ISBLANK(B38),"-",$B$60/B47)</f>
        <v>1.2187661999999999</v>
      </c>
      <c r="C59" s="184">
        <f t="shared" si="2"/>
        <v>1.0237636079999999</v>
      </c>
      <c r="D59" s="184">
        <f t="shared" si="2"/>
        <v>0.73125971999999995</v>
      </c>
      <c r="E59" s="184">
        <f t="shared" si="2"/>
        <v>0.48750647999999996</v>
      </c>
      <c r="F59" s="184" t="str">
        <f t="shared" si="2"/>
        <v>-</v>
      </c>
      <c r="G59" s="184" t="str">
        <f t="shared" si="2"/>
        <v>-</v>
      </c>
    </row>
    <row r="60" spans="1:7" ht="18.75" customHeight="1" x14ac:dyDescent="0.3">
      <c r="A60" s="185" t="s">
        <v>50</v>
      </c>
      <c r="B60" s="186">
        <f>B61*$B$30/100</f>
        <v>6.0938309999999998</v>
      </c>
      <c r="C60" s="187"/>
      <c r="D60" s="187"/>
      <c r="E60" s="187"/>
      <c r="F60" s="187"/>
      <c r="G60" s="187"/>
    </row>
    <row r="61" spans="1:7" ht="19.5" customHeight="1" thickBot="1" x14ac:dyDescent="0.35">
      <c r="A61" s="185" t="s">
        <v>51</v>
      </c>
      <c r="B61" s="188">
        <f>B62*$B$34</f>
        <v>625.65</v>
      </c>
      <c r="C61" s="187"/>
      <c r="D61" s="187"/>
      <c r="E61" s="187"/>
      <c r="F61" s="187"/>
      <c r="G61" s="187"/>
    </row>
    <row r="62" spans="1:7" ht="26.25" customHeight="1" x14ac:dyDescent="0.4">
      <c r="A62" s="189" t="s">
        <v>52</v>
      </c>
      <c r="B62" s="190">
        <v>625.65</v>
      </c>
      <c r="C62" s="135"/>
      <c r="D62" s="191"/>
      <c r="E62" s="135"/>
      <c r="F62" s="135"/>
      <c r="G62" s="192"/>
    </row>
    <row r="63" spans="1:7" ht="18.75" customHeight="1" x14ac:dyDescent="0.3">
      <c r="A63" s="183" t="s">
        <v>53</v>
      </c>
      <c r="B63" s="193">
        <f>SLOPE(B58:G58,B59:G59)</f>
        <v>185801399.44093183</v>
      </c>
      <c r="D63" s="135"/>
      <c r="E63" s="135"/>
      <c r="F63" s="135"/>
      <c r="G63" s="135"/>
    </row>
    <row r="64" spans="1:7" ht="18.75" customHeight="1" x14ac:dyDescent="0.3">
      <c r="A64" s="183" t="s">
        <v>54</v>
      </c>
      <c r="B64" s="194">
        <f>INTERCEPT(B58:G58,B59:G59)</f>
        <v>13633055.291905701</v>
      </c>
      <c r="C64" s="195"/>
      <c r="D64" s="135"/>
      <c r="E64" s="135"/>
      <c r="F64" s="135"/>
      <c r="G64" s="135"/>
    </row>
    <row r="65" spans="1:8" ht="18.75" customHeight="1" x14ac:dyDescent="0.3">
      <c r="A65" s="183" t="s">
        <v>55</v>
      </c>
      <c r="B65" s="196">
        <f>CORREL(B58:E58,B59:E59)</f>
        <v>0.99591128130259055</v>
      </c>
      <c r="C65" s="195"/>
      <c r="D65" s="135"/>
      <c r="E65" s="135"/>
      <c r="F65" s="135"/>
      <c r="G65" s="135"/>
    </row>
    <row r="66" spans="1:8" ht="22.5" customHeight="1" thickBot="1" x14ac:dyDescent="0.35">
      <c r="A66" s="197" t="s">
        <v>56</v>
      </c>
      <c r="B66" s="198">
        <f>RSQ(B58:E58,B59:E59)</f>
        <v>0.99183928022576717</v>
      </c>
      <c r="C66" s="195"/>
      <c r="D66" s="135"/>
      <c r="E66" s="135"/>
      <c r="F66" s="135"/>
      <c r="G66" s="135"/>
    </row>
    <row r="67" spans="1:8" ht="18.75" customHeight="1" x14ac:dyDescent="0.3">
      <c r="A67" s="134"/>
      <c r="B67" s="195"/>
      <c r="C67" s="195"/>
      <c r="D67" s="135"/>
      <c r="E67" s="135"/>
      <c r="F67" s="135"/>
      <c r="G67" s="135"/>
    </row>
    <row r="68" spans="1:8" ht="18.75" customHeight="1" x14ac:dyDescent="0.3">
      <c r="A68" s="134" t="s">
        <v>0</v>
      </c>
      <c r="B68" s="195" t="s">
        <v>57</v>
      </c>
      <c r="C68" s="195"/>
      <c r="D68" s="135"/>
      <c r="E68" s="135"/>
      <c r="F68" s="135"/>
      <c r="G68" s="135"/>
    </row>
    <row r="69" spans="1:8" ht="18.75" customHeight="1" x14ac:dyDescent="0.3">
      <c r="A69" s="135" t="s">
        <v>58</v>
      </c>
      <c r="B69" s="199" t="str">
        <f>B21</f>
        <v>One patch having a surface of 20.035 cm2 contains nitroglycerine mg 80.00(releases 15 mg of nitroglycerine within 24 hours,approx.0.6mg/hour)</v>
      </c>
      <c r="C69" s="199"/>
      <c r="D69" s="135"/>
      <c r="E69" s="135"/>
      <c r="F69" s="135"/>
      <c r="G69" s="135"/>
    </row>
    <row r="70" spans="1:8" ht="26.25" customHeight="1" x14ac:dyDescent="0.4">
      <c r="A70" s="199" t="s">
        <v>59</v>
      </c>
      <c r="B70" s="151">
        <v>80</v>
      </c>
      <c r="C70" s="135" t="str">
        <f>B20</f>
        <v xml:space="preserve">NITROGLYCERINE </v>
      </c>
      <c r="E70" s="135"/>
      <c r="F70" s="135"/>
      <c r="G70" s="135"/>
    </row>
    <row r="71" spans="1:8" ht="17.25" customHeight="1" thickBot="1" x14ac:dyDescent="0.35">
      <c r="A71" s="200"/>
      <c r="B71" s="200"/>
      <c r="C71" s="200"/>
      <c r="D71" s="200"/>
      <c r="E71" s="201"/>
      <c r="F71" s="201"/>
      <c r="G71" s="201"/>
    </row>
    <row r="72" spans="1:8" ht="39.75" customHeight="1" thickBot="1" x14ac:dyDescent="0.45">
      <c r="A72" s="165" t="s">
        <v>60</v>
      </c>
      <c r="B72" s="166">
        <v>80</v>
      </c>
      <c r="C72" s="202" t="s">
        <v>61</v>
      </c>
      <c r="D72" s="203" t="s">
        <v>62</v>
      </c>
      <c r="E72" s="203" t="s">
        <v>63</v>
      </c>
      <c r="F72" s="204" t="s">
        <v>64</v>
      </c>
      <c r="G72" s="204" t="s">
        <v>65</v>
      </c>
      <c r="H72" s="241" t="s">
        <v>82</v>
      </c>
    </row>
    <row r="73" spans="1:8" ht="26.25" customHeight="1" x14ac:dyDescent="0.4">
      <c r="A73" s="167" t="s">
        <v>37</v>
      </c>
      <c r="B73" s="168">
        <v>1</v>
      </c>
      <c r="C73" s="205">
        <v>1</v>
      </c>
      <c r="D73" s="206">
        <v>166089024</v>
      </c>
      <c r="E73" s="207">
        <f t="shared" ref="E73:E82" si="3">IF(ISBLANK(D73),"-",(D73-$B$64)/$B$63)</f>
        <v>0.82053186448986681</v>
      </c>
      <c r="F73" s="207">
        <f t="shared" ref="F73:F82" si="4">IF(ISBLANK(D73),"-",E73*$B$81)</f>
        <v>65.642549159189343</v>
      </c>
      <c r="G73" s="208">
        <f t="shared" ref="G73:G82" si="5">IF(ISBLANK(D73),"-",F73/$B$70*100)</f>
        <v>82.053186448986679</v>
      </c>
      <c r="H73" s="208">
        <f t="shared" ref="H73:H82" si="6">IF(ISBLANK(D73),"-",F73/$F$84*100)</f>
        <v>98.945156320772355</v>
      </c>
    </row>
    <row r="74" spans="1:8" ht="26.25" customHeight="1" x14ac:dyDescent="0.4">
      <c r="A74" s="167" t="s">
        <v>38</v>
      </c>
      <c r="B74" s="168">
        <v>1</v>
      </c>
      <c r="C74" s="209">
        <v>2</v>
      </c>
      <c r="D74" s="210">
        <v>166118359</v>
      </c>
      <c r="E74" s="211">
        <f t="shared" si="3"/>
        <v>0.82068974812308093</v>
      </c>
      <c r="F74" s="211">
        <f t="shared" si="4"/>
        <v>65.655179849846476</v>
      </c>
      <c r="G74" s="212">
        <f t="shared" si="5"/>
        <v>82.068974812308099</v>
      </c>
      <c r="H74" s="212">
        <f t="shared" si="6"/>
        <v>98.96419497295021</v>
      </c>
    </row>
    <row r="75" spans="1:8" ht="26.25" customHeight="1" x14ac:dyDescent="0.4">
      <c r="A75" s="167" t="s">
        <v>39</v>
      </c>
      <c r="B75" s="168">
        <v>1</v>
      </c>
      <c r="C75" s="209">
        <v>3</v>
      </c>
      <c r="D75" s="210">
        <v>164614327</v>
      </c>
      <c r="E75" s="211">
        <f t="shared" si="3"/>
        <v>0.81259491135368334</v>
      </c>
      <c r="F75" s="211">
        <f t="shared" si="4"/>
        <v>65.007592908294669</v>
      </c>
      <c r="G75" s="212">
        <f t="shared" si="5"/>
        <v>81.259491135368336</v>
      </c>
      <c r="H75" s="212">
        <f t="shared" si="6"/>
        <v>97.988066044627431</v>
      </c>
    </row>
    <row r="76" spans="1:8" ht="26.25" customHeight="1" x14ac:dyDescent="0.4">
      <c r="A76" s="167" t="s">
        <v>40</v>
      </c>
      <c r="B76" s="168">
        <v>1</v>
      </c>
      <c r="C76" s="209">
        <v>4</v>
      </c>
      <c r="D76" s="210">
        <v>165727348</v>
      </c>
      <c r="E76" s="211">
        <f t="shared" si="3"/>
        <v>0.81858529142266567</v>
      </c>
      <c r="F76" s="211">
        <f t="shared" si="4"/>
        <v>65.486823313813261</v>
      </c>
      <c r="G76" s="212">
        <f t="shared" si="5"/>
        <v>81.858529142266576</v>
      </c>
      <c r="H76" s="212">
        <f t="shared" si="6"/>
        <v>98.710425672568022</v>
      </c>
    </row>
    <row r="77" spans="1:8" ht="26.25" customHeight="1" x14ac:dyDescent="0.4">
      <c r="A77" s="167" t="s">
        <v>41</v>
      </c>
      <c r="B77" s="168">
        <v>1</v>
      </c>
      <c r="C77" s="209">
        <v>5</v>
      </c>
      <c r="D77" s="210">
        <v>167771667</v>
      </c>
      <c r="E77" s="211">
        <f t="shared" si="3"/>
        <v>0.82958800187668413</v>
      </c>
      <c r="F77" s="211">
        <f t="shared" si="4"/>
        <v>66.367040150134727</v>
      </c>
      <c r="G77" s="212">
        <f t="shared" si="5"/>
        <v>82.958800187668416</v>
      </c>
      <c r="H77" s="212">
        <f t="shared" si="6"/>
        <v>100.03720523219168</v>
      </c>
    </row>
    <row r="78" spans="1:8" ht="26.25" customHeight="1" x14ac:dyDescent="0.4">
      <c r="A78" s="167" t="s">
        <v>42</v>
      </c>
      <c r="B78" s="168">
        <v>1</v>
      </c>
      <c r="C78" s="209">
        <v>6</v>
      </c>
      <c r="D78" s="210">
        <v>168772690</v>
      </c>
      <c r="E78" s="211">
        <f t="shared" si="3"/>
        <v>0.83497559854179026</v>
      </c>
      <c r="F78" s="211">
        <f t="shared" si="4"/>
        <v>66.798047883343216</v>
      </c>
      <c r="G78" s="212">
        <f t="shared" si="5"/>
        <v>83.497559854179016</v>
      </c>
      <c r="H78" s="212">
        <f t="shared" si="6"/>
        <v>100.68687725261177</v>
      </c>
    </row>
    <row r="79" spans="1:8" ht="26.25" customHeight="1" x14ac:dyDescent="0.4">
      <c r="A79" s="167" t="s">
        <v>43</v>
      </c>
      <c r="B79" s="168">
        <v>1</v>
      </c>
      <c r="C79" s="209">
        <v>7</v>
      </c>
      <c r="D79" s="210">
        <v>166692920</v>
      </c>
      <c r="E79" s="211">
        <f t="shared" si="3"/>
        <v>0.82378208758730909</v>
      </c>
      <c r="F79" s="211">
        <f t="shared" si="4"/>
        <v>65.902567006984725</v>
      </c>
      <c r="G79" s="212">
        <f t="shared" si="5"/>
        <v>82.378208758730906</v>
      </c>
      <c r="H79" s="212">
        <f t="shared" si="6"/>
        <v>99.337089707361486</v>
      </c>
    </row>
    <row r="80" spans="1:8" ht="26.25" customHeight="1" x14ac:dyDescent="0.4">
      <c r="A80" s="167" t="s">
        <v>44</v>
      </c>
      <c r="B80" s="168">
        <v>1</v>
      </c>
      <c r="C80" s="209">
        <v>8</v>
      </c>
      <c r="D80" s="210">
        <v>173220553</v>
      </c>
      <c r="E80" s="211">
        <f t="shared" si="3"/>
        <v>0.85891440101251126</v>
      </c>
      <c r="F80" s="211">
        <f t="shared" si="4"/>
        <v>68.713152081000899</v>
      </c>
      <c r="G80" s="212">
        <f t="shared" si="5"/>
        <v>85.891440101251121</v>
      </c>
      <c r="H80" s="212">
        <f t="shared" si="6"/>
        <v>103.57357630124675</v>
      </c>
    </row>
    <row r="81" spans="1:8" ht="27" customHeight="1" thickBot="1" x14ac:dyDescent="0.45">
      <c r="A81" s="167" t="s">
        <v>45</v>
      </c>
      <c r="B81" s="169">
        <f>(B80/B79)*(B78/B77)*(B76/B75)*(B74/B73)*B72</f>
        <v>80</v>
      </c>
      <c r="C81" s="209">
        <v>9</v>
      </c>
      <c r="D81" s="210">
        <v>168898271</v>
      </c>
      <c r="E81" s="211">
        <f t="shared" si="3"/>
        <v>0.83565148688481594</v>
      </c>
      <c r="F81" s="211">
        <f t="shared" si="4"/>
        <v>66.852118950785268</v>
      </c>
      <c r="G81" s="212">
        <f t="shared" si="5"/>
        <v>83.565148688481585</v>
      </c>
      <c r="H81" s="212">
        <f t="shared" si="6"/>
        <v>100.76838033695286</v>
      </c>
    </row>
    <row r="82" spans="1:8" ht="27" customHeight="1" thickBot="1" x14ac:dyDescent="0.45">
      <c r="A82" s="170" t="s">
        <v>46</v>
      </c>
      <c r="B82" s="213"/>
      <c r="C82" s="214">
        <v>10</v>
      </c>
      <c r="D82" s="215">
        <v>169238248</v>
      </c>
      <c r="E82" s="216">
        <f t="shared" si="3"/>
        <v>0.8374812739640467</v>
      </c>
      <c r="F82" s="216">
        <f t="shared" si="4"/>
        <v>66.998501917123733</v>
      </c>
      <c r="G82" s="217">
        <f t="shared" si="5"/>
        <v>83.748127396404669</v>
      </c>
      <c r="H82" s="217">
        <f t="shared" si="6"/>
        <v>100.98902815871756</v>
      </c>
    </row>
    <row r="83" spans="1:8" ht="19.5" customHeight="1" thickBot="1" x14ac:dyDescent="0.35">
      <c r="A83" s="172"/>
      <c r="B83" s="218"/>
      <c r="C83" s="209"/>
      <c r="D83" s="187"/>
      <c r="E83" s="135"/>
      <c r="F83" s="201"/>
      <c r="G83" s="219"/>
    </row>
    <row r="84" spans="1:8" ht="26.25" customHeight="1" x14ac:dyDescent="0.4">
      <c r="A84" s="201"/>
      <c r="B84" s="201"/>
      <c r="C84" s="209"/>
      <c r="D84" s="220" t="s">
        <v>66</v>
      </c>
      <c r="E84" s="221">
        <f>AVERAGE(E73:E82)</f>
        <v>0.82927946652564555</v>
      </c>
      <c r="F84" s="221">
        <f>AVERAGE(F73:F82)</f>
        <v>66.342357322051626</v>
      </c>
      <c r="G84" s="222">
        <f>AVERAGE(G73:G82)</f>
        <v>82.927946652564543</v>
      </c>
      <c r="H84" s="222">
        <f>AVERAGE(H73:H82)</f>
        <v>100.00000000000003</v>
      </c>
    </row>
    <row r="85" spans="1:8" ht="26.25" customHeight="1" x14ac:dyDescent="0.4">
      <c r="A85" s="201"/>
      <c r="B85" s="201"/>
      <c r="C85" s="209"/>
      <c r="D85" s="223" t="s">
        <v>67</v>
      </c>
      <c r="E85" s="224">
        <f>STDEV(E73:E82)/E84</f>
        <v>1.6037502817441294E-2</v>
      </c>
      <c r="F85" s="224">
        <f>STDEV(F73:F82)/F84</f>
        <v>1.6037502817441266E-2</v>
      </c>
      <c r="G85" s="225">
        <f>STDEV(G73:G82)/G84</f>
        <v>1.6037502817441252E-2</v>
      </c>
      <c r="H85" s="225">
        <f>STDEV(H73:H82)/H84</f>
        <v>1.6037502817441263E-2</v>
      </c>
    </row>
    <row r="86" spans="1:8" ht="27" customHeight="1" thickBot="1" x14ac:dyDescent="0.45">
      <c r="A86" s="201"/>
      <c r="B86" s="201"/>
      <c r="C86" s="214"/>
      <c r="D86" s="226" t="s">
        <v>4</v>
      </c>
      <c r="E86" s="227">
        <f>COUNT(E73:E82)</f>
        <v>10</v>
      </c>
      <c r="F86" s="227">
        <f>COUNT(F73:F82)</f>
        <v>10</v>
      </c>
      <c r="G86" s="228">
        <f>COUNT(G73:G82)</f>
        <v>10</v>
      </c>
      <c r="H86" s="228">
        <f>COUNT(H73:H82)</f>
        <v>10</v>
      </c>
    </row>
    <row r="87" spans="1:8" ht="18.75" customHeight="1" x14ac:dyDescent="0.3">
      <c r="A87" s="201"/>
      <c r="B87" s="135"/>
      <c r="C87" s="135"/>
      <c r="D87" s="229"/>
      <c r="E87" s="230"/>
      <c r="F87" s="135"/>
      <c r="G87" s="231"/>
    </row>
    <row r="88" spans="1:8" ht="26.25" customHeight="1" x14ac:dyDescent="0.4">
      <c r="A88" s="147" t="s">
        <v>68</v>
      </c>
      <c r="B88" s="149" t="s">
        <v>69</v>
      </c>
      <c r="C88" s="157" t="str">
        <f>B20</f>
        <v xml:space="preserve">NITROGLYCERINE </v>
      </c>
      <c r="D88" s="135" t="s">
        <v>70</v>
      </c>
      <c r="E88" s="135"/>
      <c r="G88" s="232">
        <f>G84</f>
        <v>82.927946652564543</v>
      </c>
    </row>
    <row r="89" spans="1:8" ht="18.75" customHeight="1" x14ac:dyDescent="0.3">
      <c r="A89" s="147"/>
      <c r="B89" s="149"/>
      <c r="C89" s="149"/>
      <c r="D89" s="157"/>
      <c r="E89" s="157"/>
      <c r="F89" s="135"/>
      <c r="G89" s="135"/>
    </row>
    <row r="90" spans="1:8" ht="19.5" customHeight="1" thickBot="1" x14ac:dyDescent="0.35">
      <c r="A90" s="233"/>
      <c r="B90" s="233"/>
      <c r="C90" s="233"/>
      <c r="D90" s="234"/>
      <c r="E90" s="234"/>
      <c r="F90" s="234"/>
      <c r="G90" s="234"/>
    </row>
    <row r="91" spans="1:8" ht="18.75" customHeight="1" x14ac:dyDescent="0.3">
      <c r="A91" s="135"/>
      <c r="B91" s="235" t="s">
        <v>5</v>
      </c>
      <c r="C91" s="235"/>
      <c r="D91" s="235"/>
      <c r="E91" s="236" t="s">
        <v>6</v>
      </c>
      <c r="F91" s="237"/>
      <c r="G91" s="236" t="s">
        <v>7</v>
      </c>
    </row>
    <row r="92" spans="1:8" ht="60" customHeight="1" x14ac:dyDescent="0.3">
      <c r="A92" s="147" t="s">
        <v>8</v>
      </c>
      <c r="B92" s="238" t="s">
        <v>80</v>
      </c>
      <c r="C92" s="238"/>
      <c r="D92" s="135"/>
      <c r="E92" s="238" t="s">
        <v>81</v>
      </c>
      <c r="F92" s="135"/>
      <c r="G92" s="238"/>
    </row>
    <row r="93" spans="1:8" ht="60" customHeight="1" x14ac:dyDescent="0.3">
      <c r="A93" s="147" t="s">
        <v>9</v>
      </c>
      <c r="B93" s="239"/>
      <c r="C93" s="239"/>
      <c r="D93" s="136"/>
      <c r="E93" s="239"/>
      <c r="F93" s="135"/>
      <c r="G93" s="240"/>
    </row>
    <row r="250" spans="1:1" x14ac:dyDescent="0.2">
      <c r="A250" s="129">
        <v>0</v>
      </c>
    </row>
  </sheetData>
  <sheetProtection formatCells="0" formatColumns="0"/>
  <mergeCells count="14">
    <mergeCell ref="A82:B83"/>
    <mergeCell ref="B91:D91"/>
    <mergeCell ref="B26:C26"/>
    <mergeCell ref="B27:C27"/>
    <mergeCell ref="C29:G29"/>
    <mergeCell ref="C31:G31"/>
    <mergeCell ref="C32:G32"/>
    <mergeCell ref="A48:B49"/>
    <mergeCell ref="A1:G7"/>
    <mergeCell ref="A8:G15"/>
    <mergeCell ref="A16:G16"/>
    <mergeCell ref="B18:F18"/>
    <mergeCell ref="B20:D20"/>
    <mergeCell ref="B21:G21"/>
  </mergeCells>
  <pageMargins left="0.7" right="0.7" top="0.75" bottom="0.75" header="0.3" footer="0.3"/>
  <pageSetup scale="32" orientation="portrait" horizontalDpi="4294967295" verticalDpi="4294967295" r:id="rId1"/>
  <headerFooter>
    <oddHeader>&amp;LVer 2&amp;CPage &amp;P of &amp;N&amp;R&amp;D &amp;T</oddHeader>
    <oddFooter>&amp;LNQCL/ADDO/014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B76" zoomScale="70" zoomScaleNormal="70" workbookViewId="0">
      <selection activeCell="D82" sqref="D82"/>
    </sheetView>
  </sheetViews>
  <sheetFormatPr defaultRowHeight="12.75" x14ac:dyDescent="0.2"/>
  <cols>
    <col min="1" max="1" width="54.85546875" customWidth="1"/>
    <col min="2" max="7" width="30.7109375" customWidth="1"/>
  </cols>
  <sheetData>
    <row r="1" spans="1:7" ht="15" customHeight="1" x14ac:dyDescent="0.2">
      <c r="A1" s="120" t="s">
        <v>10</v>
      </c>
      <c r="B1" s="120"/>
      <c r="C1" s="120"/>
      <c r="D1" s="120"/>
      <c r="E1" s="120"/>
      <c r="F1" s="120"/>
      <c r="G1" s="120"/>
    </row>
    <row r="2" spans="1:7" ht="15" customHeight="1" x14ac:dyDescent="0.2">
      <c r="A2" s="120"/>
      <c r="B2" s="120"/>
      <c r="C2" s="120"/>
      <c r="D2" s="120"/>
      <c r="E2" s="120"/>
      <c r="F2" s="120"/>
      <c r="G2" s="120"/>
    </row>
    <row r="3" spans="1:7" ht="15" customHeight="1" x14ac:dyDescent="0.2">
      <c r="A3" s="120"/>
      <c r="B3" s="120"/>
      <c r="C3" s="120"/>
      <c r="D3" s="120"/>
      <c r="E3" s="120"/>
      <c r="F3" s="120"/>
      <c r="G3" s="120"/>
    </row>
    <row r="4" spans="1:7" ht="15" customHeight="1" x14ac:dyDescent="0.2">
      <c r="A4" s="120"/>
      <c r="B4" s="120"/>
      <c r="C4" s="120"/>
      <c r="D4" s="120"/>
      <c r="E4" s="120"/>
      <c r="F4" s="120"/>
      <c r="G4" s="120"/>
    </row>
    <row r="5" spans="1:7" ht="15" customHeight="1" x14ac:dyDescent="0.2">
      <c r="A5" s="120"/>
      <c r="B5" s="120"/>
      <c r="C5" s="120"/>
      <c r="D5" s="120"/>
      <c r="E5" s="120"/>
      <c r="F5" s="120"/>
      <c r="G5" s="120"/>
    </row>
    <row r="6" spans="1:7" ht="15" customHeight="1" x14ac:dyDescent="0.2">
      <c r="A6" s="120"/>
      <c r="B6" s="120"/>
      <c r="C6" s="120"/>
      <c r="D6" s="120"/>
      <c r="E6" s="120"/>
      <c r="F6" s="120"/>
      <c r="G6" s="120"/>
    </row>
    <row r="7" spans="1:7" ht="15" customHeight="1" x14ac:dyDescent="0.2">
      <c r="A7" s="120"/>
      <c r="B7" s="120"/>
      <c r="C7" s="120"/>
      <c r="D7" s="120"/>
      <c r="E7" s="120"/>
      <c r="F7" s="120"/>
      <c r="G7" s="120"/>
    </row>
    <row r="8" spans="1:7" ht="15" customHeight="1" x14ac:dyDescent="0.2">
      <c r="A8" s="121" t="s">
        <v>11</v>
      </c>
      <c r="B8" s="121"/>
      <c r="C8" s="121"/>
      <c r="D8" s="121"/>
      <c r="E8" s="121"/>
      <c r="F8" s="121"/>
      <c r="G8" s="121"/>
    </row>
    <row r="9" spans="1:7" ht="15" customHeight="1" x14ac:dyDescent="0.2">
      <c r="A9" s="121"/>
      <c r="B9" s="121"/>
      <c r="C9" s="121"/>
      <c r="D9" s="121"/>
      <c r="E9" s="121"/>
      <c r="F9" s="121"/>
      <c r="G9" s="121"/>
    </row>
    <row r="10" spans="1:7" ht="15" customHeight="1" x14ac:dyDescent="0.2">
      <c r="A10" s="121"/>
      <c r="B10" s="121"/>
      <c r="C10" s="121"/>
      <c r="D10" s="121"/>
      <c r="E10" s="121"/>
      <c r="F10" s="121"/>
      <c r="G10" s="121"/>
    </row>
    <row r="11" spans="1:7" ht="15" customHeight="1" x14ac:dyDescent="0.2">
      <c r="A11" s="121"/>
      <c r="B11" s="121"/>
      <c r="C11" s="121"/>
      <c r="D11" s="121"/>
      <c r="E11" s="121"/>
      <c r="F11" s="121"/>
      <c r="G11" s="121"/>
    </row>
    <row r="12" spans="1:7" ht="15" customHeight="1" x14ac:dyDescent="0.2">
      <c r="A12" s="121"/>
      <c r="B12" s="121"/>
      <c r="C12" s="121"/>
      <c r="D12" s="121"/>
      <c r="E12" s="121"/>
      <c r="F12" s="121"/>
      <c r="G12" s="121"/>
    </row>
    <row r="13" spans="1:7" ht="15" customHeight="1" x14ac:dyDescent="0.2">
      <c r="A13" s="121"/>
      <c r="B13" s="121"/>
      <c r="C13" s="121"/>
      <c r="D13" s="121"/>
      <c r="E13" s="121"/>
      <c r="F13" s="121"/>
      <c r="G13" s="121"/>
    </row>
    <row r="14" spans="1:7" ht="15" customHeight="1" x14ac:dyDescent="0.2">
      <c r="A14" s="121"/>
      <c r="B14" s="121"/>
      <c r="C14" s="121"/>
      <c r="D14" s="121"/>
      <c r="E14" s="121"/>
      <c r="F14" s="121"/>
      <c r="G14" s="121"/>
    </row>
    <row r="15" spans="1:7" ht="15.75" customHeight="1" x14ac:dyDescent="0.2">
      <c r="A15" s="122"/>
      <c r="B15" s="122"/>
      <c r="C15" s="122"/>
      <c r="D15" s="122"/>
      <c r="E15" s="122"/>
      <c r="F15" s="122"/>
      <c r="G15" s="122"/>
    </row>
    <row r="16" spans="1:7" ht="19.5" customHeight="1" x14ac:dyDescent="0.3">
      <c r="A16" s="117" t="s">
        <v>12</v>
      </c>
      <c r="B16" s="118"/>
      <c r="C16" s="118"/>
      <c r="D16" s="118"/>
      <c r="E16" s="118"/>
      <c r="F16" s="118"/>
      <c r="G16" s="118"/>
    </row>
    <row r="17" spans="1:7" ht="18.75" customHeight="1" x14ac:dyDescent="0.3">
      <c r="A17" s="2" t="s">
        <v>13</v>
      </c>
      <c r="B17" s="2"/>
      <c r="C17" s="2"/>
      <c r="D17" s="1"/>
      <c r="E17" s="1"/>
      <c r="F17" s="1"/>
      <c r="G17" s="1"/>
    </row>
    <row r="18" spans="1:7" ht="26.25" customHeight="1" x14ac:dyDescent="0.4">
      <c r="A18" s="3" t="s">
        <v>14</v>
      </c>
      <c r="B18" s="127" t="s">
        <v>2</v>
      </c>
      <c r="C18" s="127"/>
      <c r="D18" s="127"/>
      <c r="E18" s="127"/>
      <c r="F18" s="127"/>
      <c r="G18" s="1"/>
    </row>
    <row r="19" spans="1:7" ht="26.25" customHeight="1" x14ac:dyDescent="0.4">
      <c r="A19" s="3" t="s">
        <v>15</v>
      </c>
      <c r="B19" s="64" t="s">
        <v>75</v>
      </c>
      <c r="C19" s="103">
        <v>37</v>
      </c>
      <c r="F19" s="1"/>
      <c r="G19" s="1"/>
    </row>
    <row r="20" spans="1:7" ht="26.25" customHeight="1" x14ac:dyDescent="0.4">
      <c r="A20" s="3" t="s">
        <v>16</v>
      </c>
      <c r="B20" s="119" t="s">
        <v>71</v>
      </c>
      <c r="C20" s="119"/>
      <c r="D20" s="119"/>
      <c r="E20" s="1"/>
      <c r="F20" s="1"/>
      <c r="G20" s="1"/>
    </row>
    <row r="21" spans="1:7" ht="26.25" customHeight="1" x14ac:dyDescent="0.4">
      <c r="A21" s="3" t="s">
        <v>17</v>
      </c>
      <c r="B21" s="126" t="s">
        <v>74</v>
      </c>
      <c r="C21" s="126"/>
      <c r="D21" s="126"/>
      <c r="E21" s="126"/>
      <c r="F21" s="126"/>
      <c r="G21" s="126"/>
    </row>
    <row r="22" spans="1:7" ht="26.25" customHeight="1" x14ac:dyDescent="0.4">
      <c r="A22" s="3" t="s">
        <v>18</v>
      </c>
      <c r="B22" s="4">
        <v>42913</v>
      </c>
      <c r="C22" s="100"/>
      <c r="D22" s="5"/>
      <c r="E22" s="1"/>
      <c r="F22" s="1"/>
      <c r="G22" s="1"/>
    </row>
    <row r="23" spans="1:7" ht="26.25" customHeight="1" x14ac:dyDescent="0.4">
      <c r="A23" s="3" t="s">
        <v>19</v>
      </c>
      <c r="B23" s="4">
        <v>42915</v>
      </c>
      <c r="C23" s="100"/>
      <c r="D23" s="5"/>
      <c r="E23" s="1"/>
      <c r="F23" s="1"/>
      <c r="G23" s="1"/>
    </row>
    <row r="24" spans="1:7" ht="18.75" customHeight="1" x14ac:dyDescent="0.3">
      <c r="A24" s="3"/>
      <c r="B24" s="6"/>
      <c r="C24" s="6"/>
      <c r="D24" s="1"/>
      <c r="E24" s="1"/>
      <c r="F24" s="1"/>
      <c r="G24" s="1"/>
    </row>
    <row r="25" spans="1:7" ht="18.75" customHeight="1" x14ac:dyDescent="0.3">
      <c r="A25" s="7" t="s">
        <v>0</v>
      </c>
      <c r="B25" s="6"/>
      <c r="C25" s="6"/>
      <c r="D25" s="1"/>
      <c r="E25" s="1"/>
      <c r="F25" s="1"/>
      <c r="G25" s="1"/>
    </row>
    <row r="26" spans="1:7" ht="26.25" customHeight="1" x14ac:dyDescent="0.4">
      <c r="A26" s="8" t="s">
        <v>1</v>
      </c>
      <c r="B26" s="127" t="s">
        <v>72</v>
      </c>
      <c r="C26" s="127"/>
      <c r="D26" s="101"/>
      <c r="E26" s="1"/>
      <c r="F26" s="1"/>
      <c r="G26" s="1"/>
    </row>
    <row r="27" spans="1:7" ht="26.25" customHeight="1" x14ac:dyDescent="0.4">
      <c r="A27" s="9" t="s">
        <v>20</v>
      </c>
      <c r="B27" s="126" t="s">
        <v>73</v>
      </c>
      <c r="C27" s="126"/>
      <c r="D27" s="102"/>
      <c r="E27" s="1"/>
      <c r="F27" s="1"/>
      <c r="G27" s="1"/>
    </row>
    <row r="28" spans="1:7" ht="27" customHeight="1" x14ac:dyDescent="0.4">
      <c r="A28" s="9" t="s">
        <v>3</v>
      </c>
      <c r="B28" s="10">
        <v>0.97399999999999998</v>
      </c>
      <c r="C28" s="99"/>
      <c r="D28" s="1"/>
      <c r="E28" s="1"/>
      <c r="F28" s="1"/>
      <c r="G28" s="1"/>
    </row>
    <row r="29" spans="1:7" ht="27" customHeight="1" x14ac:dyDescent="0.4">
      <c r="A29" s="9" t="s">
        <v>21</v>
      </c>
      <c r="B29" s="11">
        <v>0</v>
      </c>
      <c r="C29" s="123" t="s">
        <v>22</v>
      </c>
      <c r="D29" s="124"/>
      <c r="E29" s="124"/>
      <c r="F29" s="124"/>
      <c r="G29" s="125"/>
    </row>
    <row r="30" spans="1:7" ht="19.5" customHeight="1" x14ac:dyDescent="0.3">
      <c r="A30" s="9" t="s">
        <v>23</v>
      </c>
      <c r="B30" s="13">
        <f>B28-B29</f>
        <v>0.97399999999999998</v>
      </c>
      <c r="C30" s="13"/>
      <c r="D30" s="14"/>
      <c r="E30" s="14"/>
      <c r="F30" s="14"/>
      <c r="G30" s="14"/>
    </row>
    <row r="31" spans="1:7" ht="27" customHeight="1" x14ac:dyDescent="0.4">
      <c r="A31" s="9" t="s">
        <v>24</v>
      </c>
      <c r="B31" s="15">
        <v>1</v>
      </c>
      <c r="C31" s="123" t="s">
        <v>25</v>
      </c>
      <c r="D31" s="124"/>
      <c r="E31" s="124"/>
      <c r="F31" s="124"/>
      <c r="G31" s="125"/>
    </row>
    <row r="32" spans="1:7" ht="27" customHeight="1" x14ac:dyDescent="0.4">
      <c r="A32" s="9" t="s">
        <v>26</v>
      </c>
      <c r="B32" s="15">
        <v>1</v>
      </c>
      <c r="C32" s="123" t="s">
        <v>27</v>
      </c>
      <c r="D32" s="124"/>
      <c r="E32" s="124"/>
      <c r="F32" s="124"/>
      <c r="G32" s="125"/>
    </row>
    <row r="33" spans="1:7" ht="18.75" customHeight="1" x14ac:dyDescent="0.3">
      <c r="A33" s="9"/>
      <c r="B33" s="16"/>
      <c r="C33" s="16"/>
      <c r="D33" s="17"/>
      <c r="E33" s="17"/>
      <c r="F33" s="17"/>
      <c r="G33" s="17"/>
    </row>
    <row r="34" spans="1:7" ht="18.75" customHeight="1" x14ac:dyDescent="0.3">
      <c r="A34" s="9" t="s">
        <v>28</v>
      </c>
      <c r="B34" s="18">
        <f>B31/B32</f>
        <v>1</v>
      </c>
      <c r="C34" s="1" t="s">
        <v>29</v>
      </c>
      <c r="E34" s="1"/>
      <c r="F34" s="1"/>
      <c r="G34" s="1"/>
    </row>
    <row r="35" spans="1:7" ht="18.75" customHeight="1" x14ac:dyDescent="0.3">
      <c r="A35" s="9"/>
      <c r="B35" s="13"/>
      <c r="C35" s="13"/>
      <c r="D35" s="12"/>
      <c r="E35" s="12"/>
      <c r="F35" s="12"/>
      <c r="G35" s="12"/>
    </row>
    <row r="36" spans="1:7" ht="19.5" customHeight="1" x14ac:dyDescent="0.3">
      <c r="A36" s="9"/>
      <c r="B36" s="13"/>
      <c r="C36" s="13"/>
      <c r="D36" s="12"/>
      <c r="E36" s="12"/>
      <c r="F36" s="12"/>
      <c r="G36" s="12"/>
    </row>
    <row r="37" spans="1:7" ht="23.25" customHeight="1" x14ac:dyDescent="0.3">
      <c r="A37" s="9"/>
      <c r="B37" s="65" t="s">
        <v>30</v>
      </c>
      <c r="C37" s="65" t="s">
        <v>31</v>
      </c>
      <c r="D37" s="65" t="s">
        <v>32</v>
      </c>
      <c r="E37" s="65" t="s">
        <v>33</v>
      </c>
      <c r="F37" s="65" t="s">
        <v>34</v>
      </c>
      <c r="G37" s="65" t="s">
        <v>35</v>
      </c>
    </row>
    <row r="38" spans="1:7" ht="26.25" customHeight="1" x14ac:dyDescent="0.4">
      <c r="A38" s="19" t="s">
        <v>36</v>
      </c>
      <c r="B38" s="20">
        <v>5</v>
      </c>
      <c r="C38" s="20">
        <v>5</v>
      </c>
      <c r="D38" s="20">
        <v>5</v>
      </c>
      <c r="E38" s="20">
        <v>5</v>
      </c>
      <c r="F38" s="20"/>
      <c r="G38" s="20"/>
    </row>
    <row r="39" spans="1:7" ht="26.25" customHeight="1" x14ac:dyDescent="0.4">
      <c r="A39" s="21" t="s">
        <v>37</v>
      </c>
      <c r="B39" s="22">
        <v>1</v>
      </c>
      <c r="C39" s="22">
        <v>0.84</v>
      </c>
      <c r="D39" s="22">
        <v>0.6</v>
      </c>
      <c r="E39" s="22">
        <v>0.4</v>
      </c>
      <c r="F39" s="22"/>
      <c r="G39" s="22"/>
    </row>
    <row r="40" spans="1:7" ht="26.25" customHeight="1" x14ac:dyDescent="0.4">
      <c r="A40" s="21" t="s">
        <v>38</v>
      </c>
      <c r="B40" s="22">
        <v>1</v>
      </c>
      <c r="C40" s="22">
        <v>1</v>
      </c>
      <c r="D40" s="22">
        <v>1</v>
      </c>
      <c r="E40" s="22">
        <v>1</v>
      </c>
      <c r="F40" s="22"/>
      <c r="G40" s="22"/>
    </row>
    <row r="41" spans="1:7" ht="26.25" customHeight="1" x14ac:dyDescent="0.4">
      <c r="A41" s="21" t="s">
        <v>39</v>
      </c>
      <c r="B41" s="22">
        <v>1</v>
      </c>
      <c r="C41" s="22">
        <v>1</v>
      </c>
      <c r="D41" s="22">
        <v>1</v>
      </c>
      <c r="E41" s="22">
        <v>1</v>
      </c>
      <c r="F41" s="22"/>
      <c r="G41" s="22"/>
    </row>
    <row r="42" spans="1:7" ht="26.25" customHeight="1" x14ac:dyDescent="0.4">
      <c r="A42" s="21" t="s">
        <v>40</v>
      </c>
      <c r="B42" s="22">
        <v>1</v>
      </c>
      <c r="C42" s="22">
        <v>1</v>
      </c>
      <c r="D42" s="22">
        <v>1</v>
      </c>
      <c r="E42" s="22">
        <v>1</v>
      </c>
      <c r="F42" s="22"/>
      <c r="G42" s="22"/>
    </row>
    <row r="43" spans="1:7" ht="26.25" customHeight="1" x14ac:dyDescent="0.4">
      <c r="A43" s="21" t="s">
        <v>41</v>
      </c>
      <c r="B43" s="22">
        <v>1</v>
      </c>
      <c r="C43" s="22">
        <v>1</v>
      </c>
      <c r="D43" s="22">
        <v>1</v>
      </c>
      <c r="E43" s="22">
        <v>1</v>
      </c>
      <c r="F43" s="22"/>
      <c r="G43" s="22"/>
    </row>
    <row r="44" spans="1:7" ht="26.25" customHeight="1" x14ac:dyDescent="0.4">
      <c r="A44" s="21" t="s">
        <v>42</v>
      </c>
      <c r="B44" s="22">
        <v>1</v>
      </c>
      <c r="C44" s="22">
        <v>1</v>
      </c>
      <c r="D44" s="22">
        <v>1</v>
      </c>
      <c r="E44" s="22">
        <v>1</v>
      </c>
      <c r="F44" s="22"/>
      <c r="G44" s="22"/>
    </row>
    <row r="45" spans="1:7" ht="26.25" customHeight="1" x14ac:dyDescent="0.4">
      <c r="A45" s="21" t="s">
        <v>43</v>
      </c>
      <c r="B45" s="22">
        <v>1</v>
      </c>
      <c r="C45" s="22">
        <v>1</v>
      </c>
      <c r="D45" s="22">
        <v>1</v>
      </c>
      <c r="E45" s="22">
        <v>1</v>
      </c>
      <c r="F45" s="22"/>
      <c r="G45" s="22"/>
    </row>
    <row r="46" spans="1:7" ht="26.25" customHeight="1" x14ac:dyDescent="0.4">
      <c r="A46" s="21" t="s">
        <v>44</v>
      </c>
      <c r="B46" s="22">
        <v>1</v>
      </c>
      <c r="C46" s="22">
        <v>1</v>
      </c>
      <c r="D46" s="22">
        <v>1</v>
      </c>
      <c r="E46" s="22">
        <v>1</v>
      </c>
      <c r="F46" s="22"/>
      <c r="G46" s="22"/>
    </row>
    <row r="47" spans="1:7" ht="19.5" customHeight="1" x14ac:dyDescent="0.3">
      <c r="A47" s="21" t="s">
        <v>45</v>
      </c>
      <c r="B47" s="34">
        <f t="shared" ref="B47:G47" si="0">(B46/B45)*(B44/B43)*(B42/B41)*(B40/B39)*B38</f>
        <v>5</v>
      </c>
      <c r="C47" s="34">
        <f t="shared" si="0"/>
        <v>5.9523809523809526</v>
      </c>
      <c r="D47" s="34">
        <f t="shared" si="0"/>
        <v>8.3333333333333339</v>
      </c>
      <c r="E47" s="34">
        <f t="shared" si="0"/>
        <v>12.5</v>
      </c>
      <c r="F47" s="34" t="e">
        <f t="shared" si="0"/>
        <v>#DIV/0!</v>
      </c>
      <c r="G47" s="34" t="e">
        <f t="shared" si="0"/>
        <v>#DIV/0!</v>
      </c>
    </row>
    <row r="48" spans="1:7" ht="18.75" customHeight="1" x14ac:dyDescent="0.2">
      <c r="A48" s="111" t="s">
        <v>46</v>
      </c>
      <c r="B48" s="115"/>
      <c r="C48" s="17"/>
    </row>
    <row r="49" spans="1:7" ht="19.5" customHeight="1" x14ac:dyDescent="0.2">
      <c r="A49" s="113"/>
      <c r="B49" s="116"/>
      <c r="C49" s="17"/>
    </row>
    <row r="50" spans="1:7" ht="18.75" customHeight="1" x14ac:dyDescent="0.3">
      <c r="A50" s="1"/>
      <c r="B50" s="1"/>
      <c r="C50" s="1"/>
    </row>
    <row r="51" spans="1:7" ht="19.5" customHeight="1" x14ac:dyDescent="0.3">
      <c r="A51" s="1"/>
      <c r="B51" s="1"/>
      <c r="C51" s="1"/>
    </row>
    <row r="52" spans="1:7" ht="23.25" customHeight="1" x14ac:dyDescent="0.3">
      <c r="A52" s="1"/>
      <c r="B52" s="65" t="s">
        <v>30</v>
      </c>
      <c r="C52" s="65" t="s">
        <v>31</v>
      </c>
      <c r="D52" s="65" t="s">
        <v>32</v>
      </c>
      <c r="E52" s="65" t="s">
        <v>33</v>
      </c>
      <c r="F52" s="65" t="s">
        <v>34</v>
      </c>
      <c r="G52" s="65" t="s">
        <v>35</v>
      </c>
    </row>
    <row r="53" spans="1:7" ht="18.75" customHeight="1" x14ac:dyDescent="0.3">
      <c r="A53" s="23" t="s">
        <v>47</v>
      </c>
      <c r="B53" s="24" t="s">
        <v>48</v>
      </c>
      <c r="C53" s="24" t="s">
        <v>48</v>
      </c>
      <c r="D53" s="24" t="s">
        <v>48</v>
      </c>
      <c r="E53" s="24" t="s">
        <v>48</v>
      </c>
      <c r="F53" s="24" t="s">
        <v>48</v>
      </c>
      <c r="G53" s="24" t="s">
        <v>48</v>
      </c>
    </row>
    <row r="54" spans="1:7" ht="26.25" customHeight="1" x14ac:dyDescent="0.4">
      <c r="A54" s="25">
        <v>1</v>
      </c>
      <c r="B54" s="26">
        <v>186549619</v>
      </c>
      <c r="C54" s="26">
        <v>161329338</v>
      </c>
      <c r="D54" s="26">
        <v>108195426</v>
      </c>
      <c r="E54" s="26">
        <v>75680344</v>
      </c>
      <c r="F54" s="28"/>
      <c r="G54" s="26"/>
    </row>
    <row r="55" spans="1:7" ht="26.25" customHeight="1" x14ac:dyDescent="0.4">
      <c r="A55" s="27">
        <v>2</v>
      </c>
      <c r="B55" s="28">
        <v>185814084</v>
      </c>
      <c r="C55" s="28">
        <v>161281280</v>
      </c>
      <c r="D55" s="28">
        <v>107879214</v>
      </c>
      <c r="E55" s="28">
        <v>75968511</v>
      </c>
      <c r="F55" s="28"/>
      <c r="G55" s="28"/>
    </row>
    <row r="56" spans="1:7" ht="26.25" customHeight="1" x14ac:dyDescent="0.4">
      <c r="A56" s="27">
        <v>3</v>
      </c>
      <c r="B56" s="28">
        <v>185877119</v>
      </c>
      <c r="C56" s="28">
        <v>160725471</v>
      </c>
      <c r="D56" s="28">
        <v>108260833</v>
      </c>
      <c r="E56" s="28">
        <v>76078705</v>
      </c>
      <c r="F56" s="28"/>
      <c r="G56" s="28"/>
    </row>
    <row r="57" spans="1:7" ht="27" customHeight="1" x14ac:dyDescent="0.4">
      <c r="A57" s="29">
        <v>4</v>
      </c>
      <c r="B57" s="28"/>
      <c r="C57" s="28"/>
      <c r="D57" s="28"/>
      <c r="E57" s="28"/>
      <c r="F57" s="28"/>
      <c r="G57" s="28"/>
    </row>
    <row r="58" spans="1:7" ht="28.5" customHeight="1" x14ac:dyDescent="0.4">
      <c r="A58" s="66" t="s">
        <v>48</v>
      </c>
      <c r="B58" s="88">
        <f t="shared" ref="B58:G58" si="1">IF(ISBLANK(B38),"-",AVERAGE(B54:B57))</f>
        <v>186080274</v>
      </c>
      <c r="C58" s="88">
        <f t="shared" si="1"/>
        <v>161112029.66666666</v>
      </c>
      <c r="D58" s="88">
        <f t="shared" si="1"/>
        <v>108111824.33333333</v>
      </c>
      <c r="E58" s="88">
        <f t="shared" si="1"/>
        <v>75909186.666666672</v>
      </c>
      <c r="F58" s="88" t="str">
        <f t="shared" si="1"/>
        <v>-</v>
      </c>
      <c r="G58" s="88" t="str">
        <f t="shared" si="1"/>
        <v>-</v>
      </c>
    </row>
    <row r="59" spans="1:7" ht="27" customHeight="1" x14ac:dyDescent="0.4">
      <c r="A59" s="56" t="s">
        <v>49</v>
      </c>
      <c r="B59" s="87">
        <f>IF(ISBLANK(B38),"-",$B$60/B47)</f>
        <v>1.2187661999999999</v>
      </c>
      <c r="C59" s="87">
        <f t="shared" ref="C59:G59" si="2">IF(ISBLANK(C38),"-",$B$60/C47)</f>
        <v>1.0237636079999999</v>
      </c>
      <c r="D59" s="87">
        <f t="shared" si="2"/>
        <v>0.73125971999999995</v>
      </c>
      <c r="E59" s="87">
        <f t="shared" si="2"/>
        <v>0.48750647999999996</v>
      </c>
      <c r="F59" s="87" t="str">
        <f t="shared" si="2"/>
        <v>-</v>
      </c>
      <c r="G59" s="87" t="str">
        <f t="shared" si="2"/>
        <v>-</v>
      </c>
    </row>
    <row r="60" spans="1:7" ht="18.75" customHeight="1" x14ac:dyDescent="0.3">
      <c r="A60" s="31" t="s">
        <v>50</v>
      </c>
      <c r="B60" s="109">
        <f>B61*$B$30/100</f>
        <v>6.0938309999999998</v>
      </c>
      <c r="C60" s="35"/>
      <c r="D60" s="35"/>
      <c r="E60" s="35"/>
      <c r="F60" s="35"/>
      <c r="G60" s="35"/>
    </row>
    <row r="61" spans="1:7" ht="19.5" customHeight="1" x14ac:dyDescent="0.3">
      <c r="A61" s="31" t="s">
        <v>51</v>
      </c>
      <c r="B61" s="32">
        <f>B62*$B$34</f>
        <v>625.65</v>
      </c>
      <c r="C61" s="35"/>
      <c r="D61" s="35"/>
      <c r="E61" s="35"/>
      <c r="F61" s="35"/>
      <c r="G61" s="35"/>
    </row>
    <row r="62" spans="1:7" ht="26.25" customHeight="1" x14ac:dyDescent="0.4">
      <c r="A62" s="55" t="s">
        <v>52</v>
      </c>
      <c r="B62" s="82">
        <v>625.65</v>
      </c>
      <c r="C62" s="1"/>
      <c r="D62" s="36"/>
      <c r="E62" s="1"/>
      <c r="F62" s="1"/>
      <c r="G62" s="37"/>
    </row>
    <row r="63" spans="1:7" ht="18.75" customHeight="1" x14ac:dyDescent="0.3">
      <c r="A63" s="83" t="s">
        <v>53</v>
      </c>
      <c r="B63" s="67">
        <f>SLOPE(B58:G58,B59:G59)</f>
        <v>154858733.93494999</v>
      </c>
      <c r="D63" s="1"/>
      <c r="E63" s="1"/>
      <c r="F63" s="1"/>
      <c r="G63" s="1"/>
    </row>
    <row r="64" spans="1:7" ht="18.75" customHeight="1" x14ac:dyDescent="0.3">
      <c r="A64" s="83" t="s">
        <v>54</v>
      </c>
      <c r="B64" s="68">
        <f>INTERCEPT(B58:G58,B59:G59)</f>
        <v>-1199650.7265774459</v>
      </c>
      <c r="C64" s="38"/>
      <c r="D64" s="1"/>
      <c r="E64" s="1"/>
      <c r="F64" s="1"/>
      <c r="G64" s="1"/>
    </row>
    <row r="65" spans="1:7" ht="18.75" customHeight="1" x14ac:dyDescent="0.3">
      <c r="A65" s="83" t="s">
        <v>55</v>
      </c>
      <c r="B65" s="69">
        <f>CORREL(B58:E58,B59:E59)</f>
        <v>0.99769910795814187</v>
      </c>
      <c r="C65" s="38"/>
      <c r="D65" s="1"/>
      <c r="E65" s="1"/>
      <c r="F65" s="1"/>
      <c r="G65" s="1"/>
    </row>
    <row r="66" spans="1:7" ht="22.5" customHeight="1" x14ac:dyDescent="0.3">
      <c r="A66" s="84" t="s">
        <v>56</v>
      </c>
      <c r="B66" s="70">
        <f>RSQ(B58:E58,B59:E59)</f>
        <v>0.99540351002047223</v>
      </c>
      <c r="C66" s="38"/>
      <c r="D66" s="1"/>
      <c r="E66" s="1"/>
      <c r="F66" s="1"/>
      <c r="G66" s="1"/>
    </row>
    <row r="67" spans="1:7" ht="18.75" customHeight="1" x14ac:dyDescent="0.3">
      <c r="A67" s="2"/>
      <c r="B67" s="38"/>
      <c r="C67" s="38"/>
      <c r="D67" s="1"/>
      <c r="E67" s="1"/>
      <c r="F67" s="1"/>
      <c r="G67" s="1"/>
    </row>
    <row r="68" spans="1:7" ht="18.75" customHeight="1" x14ac:dyDescent="0.3">
      <c r="A68" s="2" t="s">
        <v>0</v>
      </c>
      <c r="B68" s="38" t="s">
        <v>57</v>
      </c>
      <c r="C68" s="38"/>
      <c r="D68" s="1"/>
      <c r="E68" s="1"/>
      <c r="F68" s="1"/>
      <c r="G68" s="1"/>
    </row>
    <row r="69" spans="1:7" ht="18.75" customHeight="1" x14ac:dyDescent="0.3">
      <c r="A69" s="1" t="s">
        <v>58</v>
      </c>
      <c r="B69" s="39" t="str">
        <f>B21</f>
        <v>Each One patch having a surface of 20.035 cm2 contains nitroglycerine mg 80(releases 15 mg of nitroglycerine within 24 hours,approx.0.2mg/hour)</v>
      </c>
      <c r="C69" s="39"/>
      <c r="D69" s="1"/>
      <c r="E69" s="1"/>
      <c r="F69" s="1"/>
      <c r="G69" s="1"/>
    </row>
    <row r="70" spans="1:7" ht="26.25" customHeight="1" x14ac:dyDescent="0.4">
      <c r="A70" s="40" t="s">
        <v>59</v>
      </c>
      <c r="B70" s="41">
        <v>80</v>
      </c>
      <c r="C70" s="1" t="str">
        <f>B20</f>
        <v xml:space="preserve">NITROGLYCERINE </v>
      </c>
      <c r="E70" s="1"/>
      <c r="F70" s="1"/>
      <c r="G70" s="1"/>
    </row>
    <row r="71" spans="1:7" ht="17.25" customHeight="1" x14ac:dyDescent="0.3">
      <c r="A71" s="42"/>
      <c r="B71" s="42"/>
      <c r="C71" s="42"/>
      <c r="D71" s="42"/>
      <c r="E71" s="43"/>
      <c r="F71" s="43"/>
      <c r="G71" s="43"/>
    </row>
    <row r="72" spans="1:7" ht="39.75" customHeight="1" x14ac:dyDescent="0.4">
      <c r="A72" s="19" t="s">
        <v>60</v>
      </c>
      <c r="B72" s="20">
        <v>80</v>
      </c>
      <c r="C72" s="71" t="s">
        <v>61</v>
      </c>
      <c r="D72" s="91" t="s">
        <v>62</v>
      </c>
      <c r="E72" s="91" t="s">
        <v>63</v>
      </c>
      <c r="F72" s="89" t="s">
        <v>64</v>
      </c>
      <c r="G72" s="89" t="s">
        <v>65</v>
      </c>
    </row>
    <row r="73" spans="1:7" ht="26.25" customHeight="1" x14ac:dyDescent="0.4">
      <c r="A73" s="21" t="s">
        <v>37</v>
      </c>
      <c r="B73" s="22">
        <v>1</v>
      </c>
      <c r="C73" s="92">
        <v>1</v>
      </c>
      <c r="D73" s="93">
        <v>134996831</v>
      </c>
      <c r="E73" s="90">
        <f t="shared" ref="E73:E82" si="3">IF(ISBLANK(D73),"-",(D73-$B$64)/$B$63)</f>
        <v>0.87948853943096417</v>
      </c>
      <c r="F73" s="90">
        <f t="shared" ref="F73:F82" si="4">IF(ISBLANK(D73),"-",E73*$B$81)</f>
        <v>70.359083154477133</v>
      </c>
      <c r="G73" s="94">
        <f t="shared" ref="G73:G82" si="5">IF(ISBLANK(D73),"-",F73/$B$70*100)</f>
        <v>87.948853943096424</v>
      </c>
    </row>
    <row r="74" spans="1:7" ht="26.25" customHeight="1" x14ac:dyDescent="0.4">
      <c r="A74" s="21" t="s">
        <v>38</v>
      </c>
      <c r="B74" s="22">
        <v>1</v>
      </c>
      <c r="C74" s="44">
        <v>2</v>
      </c>
      <c r="D74" s="72">
        <v>134848639</v>
      </c>
      <c r="E74" s="74">
        <f t="shared" si="3"/>
        <v>0.87853158985353674</v>
      </c>
      <c r="F74" s="74">
        <f t="shared" si="4"/>
        <v>70.282527188282941</v>
      </c>
      <c r="G74" s="80">
        <f t="shared" si="5"/>
        <v>87.853158985353673</v>
      </c>
    </row>
    <row r="75" spans="1:7" ht="26.25" customHeight="1" x14ac:dyDescent="0.4">
      <c r="A75" s="21" t="s">
        <v>39</v>
      </c>
      <c r="B75" s="22">
        <v>1</v>
      </c>
      <c r="C75" s="44">
        <v>3</v>
      </c>
      <c r="D75" s="72">
        <v>137107121</v>
      </c>
      <c r="E75" s="74">
        <f t="shared" si="3"/>
        <v>0.89311573336686745</v>
      </c>
      <c r="F75" s="74">
        <f t="shared" si="4"/>
        <v>71.449258669349391</v>
      </c>
      <c r="G75" s="80">
        <f t="shared" si="5"/>
        <v>89.311573336686735</v>
      </c>
    </row>
    <row r="76" spans="1:7" ht="26.25" customHeight="1" x14ac:dyDescent="0.4">
      <c r="A76" s="21" t="s">
        <v>40</v>
      </c>
      <c r="B76" s="22">
        <v>1</v>
      </c>
      <c r="C76" s="44">
        <v>4</v>
      </c>
      <c r="D76" s="72">
        <v>135788266</v>
      </c>
      <c r="E76" s="74">
        <f t="shared" si="3"/>
        <v>0.88459922954116776</v>
      </c>
      <c r="F76" s="74">
        <f t="shared" si="4"/>
        <v>70.767938363293425</v>
      </c>
      <c r="G76" s="80">
        <f t="shared" si="5"/>
        <v>88.459922954116777</v>
      </c>
    </row>
    <row r="77" spans="1:7" ht="26.25" customHeight="1" x14ac:dyDescent="0.4">
      <c r="A77" s="21" t="s">
        <v>41</v>
      </c>
      <c r="B77" s="22">
        <v>1</v>
      </c>
      <c r="C77" s="44">
        <v>5</v>
      </c>
      <c r="D77" s="72">
        <v>133881520</v>
      </c>
      <c r="E77" s="74">
        <f t="shared" si="3"/>
        <v>0.87228642062461714</v>
      </c>
      <c r="F77" s="74">
        <f t="shared" si="4"/>
        <v>69.782913649969373</v>
      </c>
      <c r="G77" s="80">
        <f t="shared" si="5"/>
        <v>87.228642062461716</v>
      </c>
    </row>
    <row r="78" spans="1:7" ht="26.25" customHeight="1" x14ac:dyDescent="0.4">
      <c r="A78" s="21" t="s">
        <v>42</v>
      </c>
      <c r="B78" s="22">
        <v>1</v>
      </c>
      <c r="C78" s="44">
        <v>6</v>
      </c>
      <c r="D78" s="72">
        <v>133735647</v>
      </c>
      <c r="E78" s="74">
        <f t="shared" si="3"/>
        <v>0.87134444598558081</v>
      </c>
      <c r="F78" s="74">
        <f t="shared" si="4"/>
        <v>69.707555678846461</v>
      </c>
      <c r="G78" s="80">
        <f t="shared" si="5"/>
        <v>87.134444598558076</v>
      </c>
    </row>
    <row r="79" spans="1:7" ht="26.25" customHeight="1" x14ac:dyDescent="0.4">
      <c r="A79" s="21" t="s">
        <v>43</v>
      </c>
      <c r="B79" s="22">
        <v>1</v>
      </c>
      <c r="C79" s="44">
        <v>7</v>
      </c>
      <c r="D79" s="72">
        <v>133281425</v>
      </c>
      <c r="E79" s="74">
        <f t="shared" si="3"/>
        <v>0.86841130822538959</v>
      </c>
      <c r="F79" s="74">
        <f t="shared" si="4"/>
        <v>69.472904658031169</v>
      </c>
      <c r="G79" s="80">
        <f t="shared" si="5"/>
        <v>86.841130822538958</v>
      </c>
    </row>
    <row r="80" spans="1:7" ht="26.25" customHeight="1" x14ac:dyDescent="0.4">
      <c r="A80" s="21" t="s">
        <v>44</v>
      </c>
      <c r="B80" s="22">
        <v>1</v>
      </c>
      <c r="C80" s="44">
        <v>8</v>
      </c>
      <c r="D80" s="72">
        <v>134844058</v>
      </c>
      <c r="E80" s="74">
        <f t="shared" si="3"/>
        <v>0.87850200805415357</v>
      </c>
      <c r="F80" s="74">
        <f t="shared" si="4"/>
        <v>70.280160644332284</v>
      </c>
      <c r="G80" s="80">
        <f t="shared" si="5"/>
        <v>87.850200805415355</v>
      </c>
    </row>
    <row r="81" spans="1:7" ht="27" customHeight="1" x14ac:dyDescent="0.4">
      <c r="A81" s="21" t="s">
        <v>45</v>
      </c>
      <c r="B81" s="34">
        <f>(B80/B79)*(B78/B77)*(B76/B75)*(B74/B73)*B72</f>
        <v>80</v>
      </c>
      <c r="C81" s="44">
        <v>9</v>
      </c>
      <c r="D81" s="72">
        <v>134856401</v>
      </c>
      <c r="E81" s="74">
        <f t="shared" si="3"/>
        <v>0.87858171295478371</v>
      </c>
      <c r="F81" s="74">
        <f t="shared" si="4"/>
        <v>70.286537036382697</v>
      </c>
      <c r="G81" s="80">
        <f t="shared" si="5"/>
        <v>87.858171295478371</v>
      </c>
    </row>
    <row r="82" spans="1:7" ht="27" customHeight="1" x14ac:dyDescent="0.4">
      <c r="A82" s="111" t="s">
        <v>46</v>
      </c>
      <c r="B82" s="112"/>
      <c r="C82" s="45">
        <v>10</v>
      </c>
      <c r="D82" s="73">
        <v>131188286</v>
      </c>
      <c r="E82" s="75">
        <f t="shared" si="3"/>
        <v>0.85489486684159743</v>
      </c>
      <c r="F82" s="75">
        <f t="shared" si="4"/>
        <v>68.391589347327795</v>
      </c>
      <c r="G82" s="81">
        <f t="shared" si="5"/>
        <v>85.489486684159743</v>
      </c>
    </row>
    <row r="83" spans="1:7" ht="19.5" customHeight="1" x14ac:dyDescent="0.3">
      <c r="A83" s="113"/>
      <c r="B83" s="114"/>
      <c r="C83" s="44"/>
      <c r="D83" s="35"/>
      <c r="E83" s="46"/>
      <c r="F83" s="43"/>
      <c r="G83" s="47"/>
    </row>
    <row r="84" spans="1:7" ht="26.25" customHeight="1" x14ac:dyDescent="0.4">
      <c r="A84" s="43"/>
      <c r="B84" s="43"/>
      <c r="C84" s="48"/>
      <c r="D84" s="106" t="s">
        <v>66</v>
      </c>
      <c r="E84" s="76">
        <f>AVERAGE(E73:E82)</f>
        <v>0.87597558548786592</v>
      </c>
      <c r="F84" s="76">
        <f>AVERAGE(F73:F82)</f>
        <v>70.07804683902927</v>
      </c>
      <c r="G84" s="105">
        <f>AVERAGE(G73:G82)</f>
        <v>87.597558548786594</v>
      </c>
    </row>
    <row r="85" spans="1:7" ht="26.25" customHeight="1" x14ac:dyDescent="0.4">
      <c r="A85" s="43"/>
      <c r="B85" s="43"/>
      <c r="C85" s="48"/>
      <c r="D85" s="107" t="s">
        <v>67</v>
      </c>
      <c r="E85" s="57">
        <f>STDEV(E73:E82)/E84</f>
        <v>1.1647349433378446E-2</v>
      </c>
      <c r="F85" s="57">
        <f>STDEV(F73:F82)/F84</f>
        <v>1.1647349433378435E-2</v>
      </c>
      <c r="G85" s="78">
        <f>STDEV(G73:G82)/G84</f>
        <v>1.1647349433378428E-2</v>
      </c>
    </row>
    <row r="86" spans="1:7" ht="27" customHeight="1" x14ac:dyDescent="0.4">
      <c r="A86" s="43"/>
      <c r="B86" s="43"/>
      <c r="C86" s="50"/>
      <c r="D86" s="108" t="s">
        <v>4</v>
      </c>
      <c r="E86" s="77">
        <f>COUNT(E73:E82)</f>
        <v>10</v>
      </c>
      <c r="F86" s="77">
        <f>COUNT(F73:F82)</f>
        <v>10</v>
      </c>
      <c r="G86" s="79">
        <f>COUNT(G73:G82)</f>
        <v>10</v>
      </c>
    </row>
    <row r="87" spans="1:7" ht="18.75" customHeight="1" x14ac:dyDescent="0.3">
      <c r="A87" s="43"/>
      <c r="B87" s="51"/>
      <c r="C87" s="51"/>
      <c r="D87" s="33"/>
      <c r="E87" s="49"/>
      <c r="F87" s="30"/>
      <c r="G87" s="52"/>
    </row>
    <row r="88" spans="1:7" ht="26.25" customHeight="1" x14ac:dyDescent="0.4">
      <c r="A88" s="8" t="s">
        <v>68</v>
      </c>
      <c r="B88" s="53" t="s">
        <v>69</v>
      </c>
      <c r="C88" s="62" t="str">
        <f>B20</f>
        <v xml:space="preserve">NITROGLYCERINE </v>
      </c>
      <c r="D88" s="54" t="s">
        <v>70</v>
      </c>
      <c r="E88" s="54"/>
      <c r="G88" s="104">
        <f>G84</f>
        <v>87.597558548786594</v>
      </c>
    </row>
    <row r="89" spans="1:7" ht="18.75" customHeight="1" x14ac:dyDescent="0.3">
      <c r="A89" s="8"/>
      <c r="B89" s="53"/>
      <c r="C89" s="53"/>
      <c r="D89" s="62"/>
      <c r="E89" s="62"/>
      <c r="F89" s="54"/>
      <c r="G89" s="54"/>
    </row>
    <row r="90" spans="1:7" ht="19.5" customHeight="1" x14ac:dyDescent="0.3">
      <c r="A90" s="63"/>
      <c r="B90" s="63"/>
      <c r="C90" s="63"/>
      <c r="D90" s="58"/>
      <c r="E90" s="58"/>
      <c r="F90" s="58"/>
      <c r="G90" s="58"/>
    </row>
    <row r="91" spans="1:7" ht="18.75" customHeight="1" x14ac:dyDescent="0.3">
      <c r="A91" s="1"/>
      <c r="B91" s="110" t="s">
        <v>5</v>
      </c>
      <c r="C91" s="110"/>
      <c r="D91" s="110"/>
      <c r="E91" s="61" t="s">
        <v>6</v>
      </c>
      <c r="F91" s="59"/>
      <c r="G91" s="61" t="s">
        <v>7</v>
      </c>
    </row>
    <row r="92" spans="1:7" ht="60" customHeight="1" x14ac:dyDescent="0.3">
      <c r="A92" s="60" t="s">
        <v>8</v>
      </c>
      <c r="B92" s="95" t="s">
        <v>76</v>
      </c>
      <c r="C92" s="95"/>
      <c r="D92" s="85"/>
      <c r="E92" s="95" t="s">
        <v>77</v>
      </c>
      <c r="F92" s="51"/>
      <c r="G92" s="97"/>
    </row>
    <row r="93" spans="1:7" ht="60" customHeight="1" x14ac:dyDescent="0.3">
      <c r="A93" s="60" t="s">
        <v>9</v>
      </c>
      <c r="B93" s="96"/>
      <c r="C93" s="96"/>
      <c r="D93" s="86"/>
      <c r="E93" s="96"/>
      <c r="F93" s="51"/>
      <c r="G93" s="98"/>
    </row>
    <row r="250" spans="1:1" x14ac:dyDescent="0.2">
      <c r="A250">
        <v>0</v>
      </c>
    </row>
  </sheetData>
  <sheetProtection password="F258" sheet="1" objects="1" scenarios="1" formatCells="0" formatColumns="0"/>
  <mergeCells count="14">
    <mergeCell ref="A1:G7"/>
    <mergeCell ref="A8:G15"/>
    <mergeCell ref="C29:G29"/>
    <mergeCell ref="C31:G31"/>
    <mergeCell ref="C32:G32"/>
    <mergeCell ref="B21:G21"/>
    <mergeCell ref="B18:F18"/>
    <mergeCell ref="B26:C26"/>
    <mergeCell ref="B27:C27"/>
    <mergeCell ref="B91:D91"/>
    <mergeCell ref="A82:B83"/>
    <mergeCell ref="A48:B49"/>
    <mergeCell ref="A16:G16"/>
    <mergeCell ref="B20:D20"/>
  </mergeCells>
  <pageMargins left="0.7" right="0.7" top="0.75" bottom="0.75" header="0.3" footer="0.3"/>
  <pageSetup scale="32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Nitroglycerin</vt:lpstr>
      <vt:lpstr>Nitroglycerin (2)</vt:lpstr>
      <vt:lpstr>Nitroglycerin!Print_Area</vt:lpstr>
      <vt:lpstr>'Nitroglycerin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2017-07-25T13:43:48Z</cp:lastPrinted>
  <dcterms:created xsi:type="dcterms:W3CDTF">2005-07-05T10:19:27Z</dcterms:created>
  <dcterms:modified xsi:type="dcterms:W3CDTF">2017-07-25T13:43:52Z</dcterms:modified>
</cp:coreProperties>
</file>