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/>
  </bookViews>
  <sheets>
    <sheet name="Magnesium Sulphate" sheetId="6" r:id="rId1"/>
  </sheets>
  <externalReferences>
    <externalReference r:id="rId2"/>
  </externalReferences>
  <definedNames>
    <definedName name="_xlnm.Print_Area" localSheetId="0">'Magnesium Sulphate'!$A$1:$I$63</definedName>
  </definedNames>
  <calcPr calcId="145621"/>
</workbook>
</file>

<file path=xl/calcChain.xml><?xml version="1.0" encoding="utf-8"?>
<calcChain xmlns="http://schemas.openxmlformats.org/spreadsheetml/2006/main">
  <c r="D57" i="6" l="1"/>
  <c r="B57" i="6"/>
  <c r="D55" i="6"/>
  <c r="E53" i="6" s="1"/>
  <c r="I54" i="6"/>
  <c r="H54" i="6"/>
  <c r="G54" i="6"/>
  <c r="F54" i="6"/>
  <c r="E54" i="6"/>
  <c r="E51" i="6"/>
  <c r="E47" i="6"/>
  <c r="B47" i="6"/>
  <c r="G37" i="6"/>
  <c r="F37" i="6"/>
  <c r="E37" i="6"/>
  <c r="C37" i="6"/>
  <c r="C36" i="6"/>
  <c r="E36" i="6" s="1"/>
  <c r="C35" i="6"/>
  <c r="E35" i="6" s="1"/>
  <c r="C34" i="6"/>
  <c r="E34" i="6" s="1"/>
  <c r="F34" i="6" l="1"/>
  <c r="E40" i="6"/>
  <c r="G34" i="6"/>
  <c r="E38" i="6"/>
  <c r="E39" i="6" s="1"/>
  <c r="F35" i="6"/>
  <c r="G35" i="6"/>
  <c r="F36" i="6"/>
  <c r="G36" i="6"/>
  <c r="D56" i="6"/>
  <c r="E52" i="6"/>
  <c r="G38" i="6" l="1"/>
  <c r="F52" i="6" s="1"/>
  <c r="G52" i="6" s="1"/>
  <c r="H52" i="6" s="1"/>
  <c r="I52" i="6" s="1"/>
  <c r="F38" i="6"/>
  <c r="F53" i="6" l="1"/>
  <c r="G53" i="6" s="1"/>
  <c r="H53" i="6" s="1"/>
  <c r="I53" i="6" s="1"/>
  <c r="F51" i="6"/>
  <c r="G51" i="6" s="1"/>
  <c r="H51" i="6" l="1"/>
  <c r="G55" i="6"/>
  <c r="G57" i="6"/>
  <c r="I51" i="6" l="1"/>
  <c r="H57" i="6"/>
  <c r="H55" i="6"/>
  <c r="H56" i="6" s="1"/>
  <c r="I57" i="6" l="1"/>
  <c r="I55" i="6"/>
  <c r="I56" i="6" s="1"/>
</calcChain>
</file>

<file path=xl/sharedStrings.xml><?xml version="1.0" encoding="utf-8"?>
<sst xmlns="http://schemas.openxmlformats.org/spreadsheetml/2006/main" count="71" uniqueCount="59">
  <si>
    <t>Analysis Data</t>
  </si>
  <si>
    <t>Reference Substance:</t>
  </si>
  <si>
    <t>MAGNESIUM SULPHATE  INJECTION</t>
  </si>
  <si>
    <t>NDQD201611236</t>
  </si>
  <si>
    <t>n: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</si>
  <si>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</si>
  <si>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</si>
  <si>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</si>
  <si>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</si>
  <si>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</si>
  <si>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</si>
  <si>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</si>
  <si>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</si>
  <si>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</si>
  <si>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</si>
  <si>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</si>
  <si>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Date Analysis Started:</t>
  </si>
  <si>
    <t>Date Analysis Completed:</t>
  </si>
  <si>
    <t>RSD:</t>
  </si>
  <si>
    <t>Each</t>
  </si>
  <si>
    <t>contains</t>
  </si>
  <si>
    <t>National Quality Control Laoboratory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</si>
  <si>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</si>
  <si>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</si>
  <si>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</si>
  <si>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</si>
  <si>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</si>
  <si>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</si>
  <si>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</si>
  <si>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</si>
  <si>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</si>
  <si>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</si>
  <si>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</si>
  <si>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</si>
  <si>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</si>
  <si>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</si>
  <si>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</si>
  <si>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</si>
  <si>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Determination of Content of Active Ingredient in the Sample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</si>
  <si>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</si>
  <si>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</si>
  <si>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</si>
  <si>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</si>
  <si>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</si>
  <si>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</si>
  <si>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</si>
  <si>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Percentage content</t>
  </si>
  <si>
    <t>Standardisation of the Volumetric Solutions</t>
  </si>
  <si>
    <t>Volumetric Solution:</t>
  </si>
  <si>
    <t>Each mL of</t>
  </si>
  <si>
    <t>is equivalent to</t>
  </si>
  <si>
    <t>Per Label Claim</t>
  </si>
  <si>
    <t xml:space="preserve"> </t>
  </si>
  <si>
    <t>Weight/Volume (mg/mL)</t>
  </si>
  <si>
    <t>RUTTO KENNEDY</t>
  </si>
  <si>
    <t>CALCIUM CARBONATE</t>
  </si>
  <si>
    <t>0.05 M Edetate Sodium VS</t>
  </si>
  <si>
    <t>01-02-217</t>
  </si>
  <si>
    <t>Magnesium Sulphate Heptahydrate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</si>
</sst>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dd\-mmm\-yy"/>
    <numFmt numFmtId="166" formatCode="0.0\ &quot;mL&quot;"/>
    <numFmt numFmtId="167" formatCode="0.0000"/>
    <numFmt numFmtId="168" formatCode="0.00\ &quot;M&quot;"/>
    <numFmt numFmtId="169" formatCode="0.00\ &quot;mg&quot;"/>
    <numFmt numFmtId="170" formatCode="General\ &quot;VS&quot;"/>
    <numFmt numFmtId="171" formatCode="0.0"/>
  </numFmts>
  <fonts count="13" x14ac:knownFonts="1">
    <font>
      <sz val="10"/>
      <color rgb="FF000000"/>
      <name val="Arial"/>
    </font>
    <font>
      <sz val="2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2" borderId="0"/>
    <xf numFmtId="0" fontId="2" fillId="2" borderId="0"/>
    <xf numFmtId="0" fontId="2" fillId="2" borderId="0"/>
    <xf numFmtId="0" fontId="2" fillId="2" borderId="0"/>
  </cellStyleXfs>
  <cellXfs count="121">
    <xf numFmtId="0" fontId="0" fillId="2" borderId="0" xfId="0" applyFill="1"/>
    <xf numFmtId="0" fontId="5" fillId="2" borderId="0" xfId="1" applyFont="1" applyFill="1"/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vertical="center"/>
    </xf>
    <xf numFmtId="0" fontId="10" fillId="3" borderId="0" xfId="1" applyFont="1" applyFill="1" applyAlignment="1" applyProtection="1">
      <alignment vertical="center"/>
      <protection locked="0"/>
    </xf>
    <xf numFmtId="0" fontId="9" fillId="3" borderId="0" xfId="1" applyFont="1" applyFill="1" applyAlignment="1" applyProtection="1">
      <alignment vertical="center"/>
      <protection locked="0"/>
    </xf>
    <xf numFmtId="0" fontId="11" fillId="3" borderId="0" xfId="1" applyFont="1" applyFill="1" applyAlignment="1" applyProtection="1">
      <alignment horizontal="left" vertical="center"/>
      <protection locked="0"/>
    </xf>
    <xf numFmtId="0" fontId="12" fillId="2" borderId="0" xfId="1" applyFont="1" applyFill="1" applyAlignment="1">
      <alignment vertical="center"/>
    </xf>
    <xf numFmtId="165" fontId="1" fillId="3" borderId="0" xfId="2" applyNumberFormat="1" applyFont="1" applyFill="1" applyAlignment="1" applyProtection="1">
      <alignment horizontal="left"/>
      <protection locked="0"/>
    </xf>
    <xf numFmtId="165" fontId="12" fillId="2" borderId="0" xfId="1" applyNumberFormat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left" vertical="center"/>
    </xf>
    <xf numFmtId="0" fontId="9" fillId="2" borderId="0" xfId="1" applyFont="1" applyFill="1" applyAlignment="1">
      <alignment horizontal="right" vertical="center"/>
    </xf>
    <xf numFmtId="170" fontId="10" fillId="3" borderId="0" xfId="1" applyNumberFormat="1" applyFont="1" applyFill="1" applyAlignment="1" applyProtection="1">
      <alignment horizontal="left"/>
      <protection locked="0"/>
    </xf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horizontal="right"/>
    </xf>
    <xf numFmtId="2" fontId="10" fillId="3" borderId="0" xfId="1" applyNumberFormat="1" applyFont="1" applyFill="1" applyAlignment="1" applyProtection="1">
      <alignment horizontal="left"/>
      <protection locked="0"/>
    </xf>
    <xf numFmtId="0" fontId="12" fillId="2" borderId="0" xfId="1" applyFont="1" applyFill="1"/>
    <xf numFmtId="0" fontId="12" fillId="2" borderId="7" xfId="1" applyFont="1" applyFill="1" applyBorder="1" applyAlignment="1">
      <alignment horizontal="right" vertical="center"/>
    </xf>
    <xf numFmtId="2" fontId="10" fillId="2" borderId="0" xfId="1" applyNumberFormat="1" applyFont="1" applyFill="1" applyAlignment="1" applyProtection="1">
      <alignment horizontal="center"/>
      <protection locked="0"/>
    </xf>
    <xf numFmtId="0" fontId="8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right" vertical="center"/>
    </xf>
    <xf numFmtId="168" fontId="10" fillId="3" borderId="0" xfId="1" applyNumberFormat="1" applyFont="1" applyFill="1" applyAlignment="1" applyProtection="1">
      <alignment horizontal="center"/>
      <protection locked="0"/>
    </xf>
    <xf numFmtId="2" fontId="12" fillId="2" borderId="0" xfId="1" applyNumberFormat="1" applyFont="1" applyFill="1" applyAlignment="1">
      <alignment horizontal="right"/>
    </xf>
    <xf numFmtId="2" fontId="9" fillId="2" borderId="0" xfId="1" applyNumberFormat="1" applyFont="1" applyFill="1" applyAlignment="1">
      <alignment horizontal="centerContinuous"/>
    </xf>
    <xf numFmtId="0" fontId="9" fillId="2" borderId="0" xfId="1" applyFont="1" applyFill="1" applyAlignment="1">
      <alignment horizontal="center" vertical="center"/>
    </xf>
    <xf numFmtId="2" fontId="9" fillId="2" borderId="15" xfId="1" applyNumberFormat="1" applyFont="1" applyFill="1" applyBorder="1" applyAlignment="1">
      <alignment horizontal="center" vertical="center"/>
    </xf>
    <xf numFmtId="2" fontId="9" fillId="2" borderId="3" xfId="1" applyNumberFormat="1" applyFont="1" applyFill="1" applyBorder="1" applyAlignment="1">
      <alignment horizontal="center" vertical="center"/>
    </xf>
    <xf numFmtId="2" fontId="9" fillId="2" borderId="6" xfId="1" applyNumberFormat="1" applyFont="1" applyFill="1" applyBorder="1" applyAlignment="1">
      <alignment horizontal="center" vertical="center"/>
    </xf>
    <xf numFmtId="0" fontId="12" fillId="2" borderId="10" xfId="1" applyFont="1" applyFill="1" applyBorder="1" applyAlignment="1">
      <alignment horizontal="center"/>
    </xf>
    <xf numFmtId="2" fontId="10" fillId="3" borderId="9" xfId="1" applyNumberFormat="1" applyFont="1" applyFill="1" applyBorder="1" applyAlignment="1" applyProtection="1">
      <alignment horizontal="center"/>
      <protection locked="0"/>
    </xf>
    <xf numFmtId="167" fontId="12" fillId="2" borderId="10" xfId="1" applyNumberFormat="1" applyFont="1" applyFill="1" applyBorder="1" applyAlignment="1">
      <alignment horizontal="center"/>
    </xf>
    <xf numFmtId="171" fontId="10" fillId="3" borderId="24" xfId="1" applyNumberFormat="1" applyFont="1" applyFill="1" applyBorder="1" applyAlignment="1" applyProtection="1">
      <alignment horizontal="center"/>
      <protection locked="0"/>
    </xf>
    <xf numFmtId="164" fontId="12" fillId="2" borderId="25" xfId="1" applyNumberFormat="1" applyFont="1" applyFill="1" applyBorder="1" applyAlignment="1">
      <alignment horizontal="center"/>
    </xf>
    <xf numFmtId="10" fontId="12" fillId="2" borderId="9" xfId="1" applyNumberFormat="1" applyFont="1" applyFill="1" applyBorder="1" applyAlignment="1">
      <alignment horizontal="center"/>
    </xf>
    <xf numFmtId="164" fontId="12" fillId="2" borderId="10" xfId="1" applyNumberFormat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2" fontId="10" fillId="3" borderId="11" xfId="1" applyNumberFormat="1" applyFont="1" applyFill="1" applyBorder="1" applyAlignment="1" applyProtection="1">
      <alignment horizontal="center"/>
      <protection locked="0"/>
    </xf>
    <xf numFmtId="167" fontId="12" fillId="2" borderId="12" xfId="1" applyNumberFormat="1" applyFont="1" applyFill="1" applyBorder="1" applyAlignment="1">
      <alignment horizontal="center"/>
    </xf>
    <xf numFmtId="171" fontId="10" fillId="3" borderId="19" xfId="1" applyNumberFormat="1" applyFont="1" applyFill="1" applyBorder="1" applyAlignment="1" applyProtection="1">
      <alignment horizontal="center"/>
      <protection locked="0"/>
    </xf>
    <xf numFmtId="164" fontId="12" fillId="2" borderId="4" xfId="1" applyNumberFormat="1" applyFont="1" applyFill="1" applyBorder="1" applyAlignment="1">
      <alignment horizontal="center"/>
    </xf>
    <xf numFmtId="10" fontId="12" fillId="2" borderId="11" xfId="1" applyNumberFormat="1" applyFont="1" applyFill="1" applyBorder="1" applyAlignment="1">
      <alignment horizontal="center"/>
    </xf>
    <xf numFmtId="164" fontId="12" fillId="2" borderId="12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2" fontId="10" fillId="3" borderId="14" xfId="1" applyNumberFormat="1" applyFont="1" applyFill="1" applyBorder="1" applyAlignment="1" applyProtection="1">
      <alignment horizontal="center"/>
      <protection locked="0"/>
    </xf>
    <xf numFmtId="167" fontId="12" fillId="2" borderId="13" xfId="1" applyNumberFormat="1" applyFont="1" applyFill="1" applyBorder="1" applyAlignment="1">
      <alignment horizontal="center"/>
    </xf>
    <xf numFmtId="171" fontId="10" fillId="3" borderId="20" xfId="1" applyNumberFormat="1" applyFont="1" applyFill="1" applyBorder="1" applyAlignment="1" applyProtection="1">
      <alignment horizontal="center"/>
      <protection locked="0"/>
    </xf>
    <xf numFmtId="164" fontId="12" fillId="2" borderId="27" xfId="1" applyNumberFormat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/>
    </xf>
    <xf numFmtId="164" fontId="12" fillId="2" borderId="13" xfId="1" applyNumberFormat="1" applyFont="1" applyFill="1" applyBorder="1" applyAlignment="1">
      <alignment horizontal="center"/>
    </xf>
    <xf numFmtId="0" fontId="12" fillId="2" borderId="9" xfId="1" applyFont="1" applyFill="1" applyBorder="1" applyAlignment="1">
      <alignment horizontal="right"/>
    </xf>
    <xf numFmtId="164" fontId="9" fillId="5" borderId="10" xfId="1" applyNumberFormat="1" applyFont="1" applyFill="1" applyBorder="1" applyAlignment="1">
      <alignment horizontal="center"/>
    </xf>
    <xf numFmtId="10" fontId="9" fillId="5" borderId="17" xfId="1" applyNumberFormat="1" applyFont="1" applyFill="1" applyBorder="1" applyAlignment="1">
      <alignment horizontal="center"/>
    </xf>
    <xf numFmtId="167" fontId="9" fillId="5" borderId="16" xfId="1" applyNumberFormat="1" applyFont="1" applyFill="1" applyBorder="1" applyAlignment="1">
      <alignment horizontal="center"/>
    </xf>
    <xf numFmtId="2" fontId="12" fillId="2" borderId="26" xfId="1" applyNumberFormat="1" applyFont="1" applyFill="1" applyBorder="1"/>
    <xf numFmtId="164" fontId="12" fillId="6" borderId="26" xfId="1" applyNumberFormat="1" applyFont="1" applyFill="1" applyBorder="1"/>
    <xf numFmtId="0" fontId="12" fillId="2" borderId="11" xfId="1" applyFont="1" applyFill="1" applyBorder="1" applyAlignment="1">
      <alignment horizontal="right"/>
    </xf>
    <xf numFmtId="10" fontId="12" fillId="4" borderId="12" xfId="1" applyNumberFormat="1" applyFont="1" applyFill="1" applyBorder="1" applyAlignment="1">
      <alignment horizontal="center"/>
    </xf>
    <xf numFmtId="10" fontId="12" fillId="2" borderId="0" xfId="1" applyNumberFormat="1" applyFont="1" applyFill="1" applyAlignment="1">
      <alignment horizontal="center"/>
    </xf>
    <xf numFmtId="0" fontId="12" fillId="2" borderId="14" xfId="1" applyFont="1" applyFill="1" applyBorder="1" applyAlignment="1">
      <alignment horizontal="right"/>
    </xf>
    <xf numFmtId="0" fontId="12" fillId="5" borderId="13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0" fontId="7" fillId="2" borderId="0" xfId="1" applyFont="1" applyFill="1" applyAlignment="1">
      <alignment vertical="center"/>
    </xf>
    <xf numFmtId="166" fontId="9" fillId="3" borderId="0" xfId="1" applyNumberFormat="1" applyFont="1" applyFill="1" applyAlignment="1" applyProtection="1">
      <alignment horizontal="center" vertical="center"/>
      <protection locked="0"/>
    </xf>
    <xf numFmtId="169" fontId="9" fillId="3" borderId="0" xfId="1" applyNumberFormat="1" applyFont="1" applyFill="1" applyAlignment="1" applyProtection="1">
      <alignment horizontal="center" vertical="center"/>
      <protection locked="0"/>
    </xf>
    <xf numFmtId="0" fontId="12" fillId="2" borderId="0" xfId="1" applyFont="1" applyFill="1" applyAlignment="1">
      <alignment horizontal="center" vertical="center"/>
    </xf>
    <xf numFmtId="2" fontId="12" fillId="2" borderId="0" xfId="1" applyNumberFormat="1" applyFont="1" applyFill="1" applyAlignment="1">
      <alignment horizontal="center"/>
    </xf>
    <xf numFmtId="2" fontId="9" fillId="2" borderId="0" xfId="1" applyNumberFormat="1" applyFont="1" applyFill="1" applyAlignment="1">
      <alignment vertical="center"/>
    </xf>
    <xf numFmtId="2" fontId="9" fillId="2" borderId="28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9" fillId="2" borderId="15" xfId="1" applyNumberFormat="1" applyFont="1" applyFill="1" applyBorder="1" applyAlignment="1">
      <alignment vertical="center"/>
    </xf>
    <xf numFmtId="2" fontId="9" fillId="2" borderId="0" xfId="1" applyNumberFormat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/>
    </xf>
    <xf numFmtId="0" fontId="12" fillId="2" borderId="29" xfId="1" applyFont="1" applyFill="1" applyBorder="1" applyAlignment="1">
      <alignment horizontal="center" vertical="center"/>
    </xf>
    <xf numFmtId="167" fontId="12" fillId="2" borderId="24" xfId="1" applyNumberFormat="1" applyFont="1" applyFill="1" applyBorder="1" applyAlignment="1">
      <alignment horizontal="center" vertical="center"/>
    </xf>
    <xf numFmtId="2" fontId="12" fillId="2" borderId="25" xfId="1" applyNumberFormat="1" applyFont="1" applyFill="1" applyBorder="1" applyAlignment="1">
      <alignment horizontal="center"/>
    </xf>
    <xf numFmtId="2" fontId="12" fillId="2" borderId="9" xfId="1" applyNumberFormat="1" applyFont="1" applyFill="1" applyBorder="1" applyAlignment="1">
      <alignment horizontal="center"/>
    </xf>
    <xf numFmtId="10" fontId="12" fillId="2" borderId="10" xfId="1" applyNumberFormat="1" applyFont="1" applyFill="1" applyBorder="1" applyAlignment="1">
      <alignment horizontal="center"/>
    </xf>
    <xf numFmtId="0" fontId="12" fillId="2" borderId="11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 vertical="center"/>
    </xf>
    <xf numFmtId="167" fontId="12" fillId="2" borderId="19" xfId="1" applyNumberFormat="1" applyFont="1" applyFill="1" applyBorder="1" applyAlignment="1">
      <alignment horizontal="center" vertical="center"/>
    </xf>
    <xf numFmtId="2" fontId="12" fillId="2" borderId="4" xfId="1" applyNumberFormat="1" applyFont="1" applyFill="1" applyBorder="1" applyAlignment="1">
      <alignment horizontal="center"/>
    </xf>
    <xf numFmtId="2" fontId="12" fillId="2" borderId="11" xfId="1" applyNumberFormat="1" applyFont="1" applyFill="1" applyBorder="1" applyAlignment="1">
      <alignment horizontal="center"/>
    </xf>
    <xf numFmtId="10" fontId="12" fillId="2" borderId="12" xfId="1" applyNumberFormat="1" applyFont="1" applyFill="1" applyBorder="1" applyAlignment="1">
      <alignment horizontal="center"/>
    </xf>
    <xf numFmtId="0" fontId="12" fillId="2" borderId="14" xfId="1" applyFont="1" applyFill="1" applyBorder="1" applyAlignment="1">
      <alignment horizontal="center"/>
    </xf>
    <xf numFmtId="0" fontId="12" fillId="2" borderId="31" xfId="1" applyFont="1" applyFill="1" applyBorder="1" applyAlignment="1">
      <alignment horizontal="center" vertical="center"/>
    </xf>
    <xf numFmtId="167" fontId="12" fillId="2" borderId="20" xfId="1" applyNumberFormat="1" applyFont="1" applyFill="1" applyBorder="1" applyAlignment="1">
      <alignment horizontal="center" vertical="center"/>
    </xf>
    <xf numFmtId="2" fontId="12" fillId="2" borderId="27" xfId="1" applyNumberFormat="1" applyFont="1" applyFill="1" applyBorder="1" applyAlignment="1">
      <alignment horizontal="center"/>
    </xf>
    <xf numFmtId="2" fontId="12" fillId="2" borderId="14" xfId="1" applyNumberFormat="1" applyFont="1" applyFill="1" applyBorder="1" applyAlignment="1">
      <alignment horizontal="center"/>
    </xf>
    <xf numFmtId="10" fontId="12" fillId="2" borderId="13" xfId="1" applyNumberFormat="1" applyFont="1" applyFill="1" applyBorder="1" applyAlignment="1">
      <alignment horizontal="center"/>
    </xf>
    <xf numFmtId="0" fontId="12" fillId="2" borderId="8" xfId="1" applyFont="1" applyFill="1" applyBorder="1" applyAlignment="1">
      <alignment horizontal="right"/>
    </xf>
    <xf numFmtId="167" fontId="9" fillId="5" borderId="18" xfId="1" applyNumberFormat="1" applyFont="1" applyFill="1" applyBorder="1" applyAlignment="1">
      <alignment horizontal="center"/>
    </xf>
    <xf numFmtId="2" fontId="10" fillId="5" borderId="18" xfId="1" applyNumberFormat="1" applyFont="1" applyFill="1" applyBorder="1" applyAlignment="1">
      <alignment horizontal="center"/>
    </xf>
    <xf numFmtId="10" fontId="10" fillId="5" borderId="18" xfId="1" applyNumberFormat="1" applyFont="1" applyFill="1" applyBorder="1" applyAlignment="1">
      <alignment horizontal="center"/>
    </xf>
    <xf numFmtId="2" fontId="10" fillId="2" borderId="0" xfId="1" applyNumberFormat="1" applyFont="1" applyFill="1" applyAlignment="1">
      <alignment horizontal="center"/>
    </xf>
    <xf numFmtId="10" fontId="11" fillId="2" borderId="12" xfId="1" applyNumberFormat="1" applyFont="1" applyFill="1" applyBorder="1" applyAlignment="1">
      <alignment horizontal="center"/>
    </xf>
    <xf numFmtId="10" fontId="11" fillId="4" borderId="12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0" fontId="11" fillId="5" borderId="13" xfId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0" fontId="8" fillId="2" borderId="2" xfId="1" applyFont="1" applyFill="1" applyBorder="1" applyAlignment="1">
      <alignment horizontal="left" vertical="center" wrapText="1"/>
    </xf>
    <xf numFmtId="0" fontId="12" fillId="2" borderId="2" xfId="1" applyFont="1" applyFill="1" applyBorder="1" applyAlignment="1">
      <alignment vertical="center"/>
    </xf>
    <xf numFmtId="0" fontId="9" fillId="2" borderId="3" xfId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horizontal="center" vertical="center"/>
    </xf>
    <xf numFmtId="0" fontId="12" fillId="2" borderId="1" xfId="1" applyFont="1" applyFill="1" applyBorder="1" applyAlignment="1" applyProtection="1">
      <alignment vertical="center"/>
      <protection locked="0"/>
    </xf>
    <xf numFmtId="14" fontId="12" fillId="2" borderId="1" xfId="1" applyNumberFormat="1" applyFont="1" applyFill="1" applyBorder="1" applyAlignment="1">
      <alignment vertical="center"/>
    </xf>
    <xf numFmtId="0" fontId="12" fillId="2" borderId="1" xfId="1" applyFont="1" applyFill="1" applyBorder="1" applyAlignment="1">
      <alignment vertical="center"/>
    </xf>
    <xf numFmtId="0" fontId="9" fillId="2" borderId="4" xfId="1" applyFont="1" applyFill="1" applyBorder="1" applyAlignment="1" applyProtection="1">
      <alignment vertical="center"/>
      <protection locked="0"/>
    </xf>
    <xf numFmtId="0" fontId="9" fillId="2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2" fontId="12" fillId="2" borderId="0" xfId="1" applyNumberFormat="1" applyFont="1" applyFill="1" applyAlignment="1">
      <alignment horizontal="center" vertical="center"/>
    </xf>
    <xf numFmtId="0" fontId="3" fillId="2" borderId="0" xfId="1" applyFill="1"/>
    <xf numFmtId="0" fontId="9" fillId="2" borderId="3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2" fontId="9" fillId="2" borderId="21" xfId="1" applyNumberFormat="1" applyFont="1" applyFill="1" applyBorder="1" applyAlignment="1">
      <alignment horizontal="center" vertical="center"/>
    </xf>
    <xf numFmtId="2" fontId="9" fillId="2" borderId="23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 2 2" xfId="1"/>
    <cellStyle name="Normal 3" xfId="2"/>
    <cellStyle name="Normal 4" xfId="4"/>
  </cellStyles>
  <dxfs count="7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fridah\Downloads\NDQA201512643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 3"/>
      <sheetName val="Artesunate 4"/>
      <sheetName val="Artesunate 5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29" zoomScale="50" zoomScaleNormal="50" zoomScalePageLayoutView="85" workbookViewId="0">
      <selection activeCell="K46" sqref="K46"/>
    </sheetView>
  </sheetViews>
  <sheetFormatPr defaultRowHeight="18.75" x14ac:dyDescent="0.3"/>
  <cols>
    <col min="1" max="1" width="42.85546875" style="2" customWidth="1"/>
    <col min="2" max="2" width="34.8554687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  <col min="14" max="16384" width="9.140625" style="111"/>
  </cols>
  <sheetData>
    <row r="1" spans="1:9" ht="15" x14ac:dyDescent="0.3">
      <c r="A1" s="113" t="s">
        <v>21</v>
      </c>
      <c r="B1" s="113"/>
      <c r="C1" s="113"/>
      <c r="D1" s="113"/>
      <c r="E1" s="113"/>
      <c r="F1" s="113"/>
      <c r="G1" s="113"/>
      <c r="H1" s="113"/>
      <c r="I1" s="113"/>
    </row>
    <row r="2" spans="1:9" ht="15" x14ac:dyDescent="0.3">
      <c r="A2" s="113"/>
      <c r="B2" s="113"/>
      <c r="C2" s="113"/>
      <c r="D2" s="113"/>
      <c r="E2" s="113"/>
      <c r="F2" s="113"/>
      <c r="G2" s="113"/>
      <c r="H2" s="113"/>
      <c r="I2" s="113"/>
    </row>
    <row r="3" spans="1:9" ht="15" x14ac:dyDescent="0.3">
      <c r="A3" s="113"/>
      <c r="B3" s="113"/>
      <c r="C3" s="113"/>
      <c r="D3" s="113"/>
      <c r="E3" s="113"/>
      <c r="F3" s="113"/>
      <c r="G3" s="113"/>
      <c r="H3" s="113"/>
      <c r="I3" s="113"/>
    </row>
    <row r="4" spans="1:9" ht="15" x14ac:dyDescent="0.3">
      <c r="A4" s="113"/>
      <c r="B4" s="113"/>
      <c r="C4" s="113"/>
      <c r="D4" s="113"/>
      <c r="E4" s="113"/>
      <c r="F4" s="113"/>
      <c r="G4" s="113"/>
      <c r="H4" s="113"/>
      <c r="I4" s="113"/>
    </row>
    <row r="5" spans="1:9" ht="15" x14ac:dyDescent="0.3">
      <c r="A5" s="113"/>
      <c r="B5" s="113"/>
      <c r="C5" s="113"/>
      <c r="D5" s="113"/>
      <c r="E5" s="113"/>
      <c r="F5" s="113"/>
      <c r="G5" s="113"/>
      <c r="H5" s="113"/>
      <c r="I5" s="113"/>
    </row>
    <row r="6" spans="1:9" ht="15" x14ac:dyDescent="0.3">
      <c r="A6" s="113"/>
      <c r="B6" s="113"/>
      <c r="C6" s="113"/>
      <c r="D6" s="113"/>
      <c r="E6" s="113"/>
      <c r="F6" s="113"/>
      <c r="G6" s="113"/>
      <c r="H6" s="113"/>
      <c r="I6" s="113"/>
    </row>
    <row r="7" spans="1:9" ht="15" x14ac:dyDescent="0.3">
      <c r="A7" s="113"/>
      <c r="B7" s="113"/>
      <c r="C7" s="113"/>
      <c r="D7" s="113"/>
      <c r="E7" s="113"/>
      <c r="F7" s="113"/>
      <c r="G7" s="113"/>
      <c r="H7" s="113"/>
      <c r="I7" s="113"/>
    </row>
    <row r="8" spans="1:9" ht="15" x14ac:dyDescent="0.3">
      <c r="A8" s="114" t="s">
        <v>10</v>
      </c>
      <c r="B8" s="114"/>
      <c r="C8" s="114"/>
      <c r="D8" s="114"/>
      <c r="E8" s="114"/>
      <c r="F8" s="114"/>
      <c r="G8" s="114"/>
      <c r="H8" s="114"/>
      <c r="I8" s="114"/>
    </row>
    <row r="9" spans="1:9" ht="15" x14ac:dyDescent="0.3">
      <c r="A9" s="114"/>
      <c r="B9" s="114"/>
      <c r="C9" s="114"/>
      <c r="D9" s="114"/>
      <c r="E9" s="114"/>
      <c r="F9" s="114"/>
      <c r="G9" s="114"/>
      <c r="H9" s="114"/>
      <c r="I9" s="114"/>
    </row>
    <row r="10" spans="1:9" ht="15" x14ac:dyDescent="0.3">
      <c r="A10" s="114"/>
      <c r="B10" s="114"/>
      <c r="C10" s="114"/>
      <c r="D10" s="114"/>
      <c r="E10" s="114"/>
      <c r="F10" s="114"/>
      <c r="G10" s="114"/>
      <c r="H10" s="114"/>
      <c r="I10" s="114"/>
    </row>
    <row r="11" spans="1:9" ht="15" x14ac:dyDescent="0.3">
      <c r="A11" s="114"/>
      <c r="B11" s="114"/>
      <c r="C11" s="114"/>
      <c r="D11" s="114"/>
      <c r="E11" s="114"/>
      <c r="F11" s="114"/>
      <c r="G11" s="114"/>
      <c r="H11" s="114"/>
      <c r="I11" s="114"/>
    </row>
    <row r="12" spans="1:9" ht="15" x14ac:dyDescent="0.3">
      <c r="A12" s="114"/>
      <c r="B12" s="114"/>
      <c r="C12" s="114"/>
      <c r="D12" s="114"/>
      <c r="E12" s="114"/>
      <c r="F12" s="114"/>
      <c r="G12" s="114"/>
      <c r="H12" s="114"/>
      <c r="I12" s="114"/>
    </row>
    <row r="13" spans="1:9" ht="15" x14ac:dyDescent="0.3">
      <c r="A13" s="114"/>
      <c r="B13" s="114"/>
      <c r="C13" s="114"/>
      <c r="D13" s="114"/>
      <c r="E13" s="114"/>
      <c r="F13" s="114"/>
      <c r="G13" s="114"/>
      <c r="H13" s="114"/>
      <c r="I13" s="114"/>
    </row>
    <row r="14" spans="1:9" ht="15" x14ac:dyDescent="0.3">
      <c r="A14" s="114"/>
      <c r="B14" s="114"/>
      <c r="C14" s="114"/>
      <c r="D14" s="114"/>
      <c r="E14" s="114"/>
      <c r="F14" s="114"/>
      <c r="G14" s="114"/>
      <c r="H14" s="114"/>
      <c r="I14" s="114"/>
    </row>
    <row r="15" spans="1:9" ht="19.5" customHeight="1" thickBot="1" x14ac:dyDescent="0.35"/>
    <row r="16" spans="1:9" ht="19.5" customHeight="1" thickBot="1" x14ac:dyDescent="0.35">
      <c r="A16" s="115" t="s">
        <v>11</v>
      </c>
      <c r="B16" s="116"/>
      <c r="C16" s="116"/>
      <c r="D16" s="116"/>
      <c r="E16" s="116"/>
      <c r="F16" s="116"/>
      <c r="G16" s="116"/>
      <c r="H16" s="117"/>
    </row>
    <row r="17" spans="1:8" x14ac:dyDescent="0.3">
      <c r="A17" s="118" t="s">
        <v>12</v>
      </c>
      <c r="B17" s="118"/>
      <c r="C17" s="118"/>
      <c r="D17" s="118"/>
      <c r="E17" s="118"/>
      <c r="F17" s="118"/>
      <c r="G17" s="118"/>
      <c r="H17" s="118"/>
    </row>
    <row r="18" spans="1:8" ht="26.25" customHeight="1" x14ac:dyDescent="0.3">
      <c r="A18" s="3" t="s">
        <v>13</v>
      </c>
      <c r="B18" s="4" t="s">
        <v>2</v>
      </c>
      <c r="C18" s="5"/>
      <c r="D18" s="5"/>
      <c r="E18" s="5"/>
    </row>
    <row r="19" spans="1:8" ht="26.25" customHeight="1" x14ac:dyDescent="0.3">
      <c r="A19" s="3" t="s">
        <v>14</v>
      </c>
      <c r="B19" s="6" t="s">
        <v>3</v>
      </c>
      <c r="C19" s="7">
        <v>26</v>
      </c>
    </row>
    <row r="20" spans="1:8" ht="26.25" customHeight="1" x14ac:dyDescent="0.3">
      <c r="A20" s="3" t="s">
        <v>15</v>
      </c>
      <c r="B20" s="6" t="s">
        <v>58</v>
      </c>
    </row>
    <row r="21" spans="1:8" ht="26.25" customHeight="1" x14ac:dyDescent="0.4">
      <c r="A21" s="3" t="s">
        <v>16</v>
      </c>
      <c r="B21" s="8">
        <v>42401</v>
      </c>
    </row>
    <row r="22" spans="1:8" ht="26.25" customHeight="1" x14ac:dyDescent="0.4">
      <c r="A22" s="3" t="s">
        <v>17</v>
      </c>
      <c r="B22" s="8">
        <v>42401</v>
      </c>
    </row>
    <row r="23" spans="1:8" x14ac:dyDescent="0.3">
      <c r="A23" s="3"/>
      <c r="B23" s="9"/>
    </row>
    <row r="24" spans="1:8" x14ac:dyDescent="0.3">
      <c r="A24" s="10" t="s">
        <v>0</v>
      </c>
      <c r="B24" s="11" t="s">
        <v>47</v>
      </c>
    </row>
    <row r="25" spans="1:8" x14ac:dyDescent="0.3">
      <c r="A25" s="10"/>
      <c r="B25" s="11"/>
    </row>
    <row r="26" spans="1:8" ht="26.25" customHeight="1" x14ac:dyDescent="0.4">
      <c r="A26" s="12" t="s">
        <v>48</v>
      </c>
      <c r="B26" s="13" t="s">
        <v>56</v>
      </c>
      <c r="C26" s="14"/>
      <c r="D26" s="7"/>
      <c r="E26" s="7"/>
      <c r="F26" s="7"/>
    </row>
    <row r="27" spans="1:8" ht="26.25" customHeight="1" x14ac:dyDescent="0.4">
      <c r="A27" s="15" t="s">
        <v>1</v>
      </c>
      <c r="B27" s="16" t="s">
        <v>55</v>
      </c>
      <c r="C27" s="14"/>
      <c r="D27" s="17"/>
      <c r="E27" s="17"/>
      <c r="F27" s="17"/>
      <c r="G27" s="17"/>
    </row>
    <row r="28" spans="1:8" ht="26.25" customHeight="1" x14ac:dyDescent="0.4">
      <c r="A28" s="18" t="s">
        <v>22</v>
      </c>
      <c r="B28" s="14">
        <v>100.086</v>
      </c>
      <c r="C28" s="19"/>
      <c r="D28" s="20"/>
      <c r="E28" s="20"/>
      <c r="F28" s="20"/>
      <c r="G28" s="20"/>
    </row>
    <row r="29" spans="1:8" ht="26.25" customHeight="1" x14ac:dyDescent="0.4">
      <c r="A29" s="21" t="s">
        <v>23</v>
      </c>
      <c r="B29" s="22">
        <v>0.05</v>
      </c>
      <c r="C29" s="19"/>
      <c r="D29" s="20"/>
      <c r="E29" s="20"/>
      <c r="F29" s="20"/>
      <c r="G29" s="20"/>
    </row>
    <row r="30" spans="1:8" x14ac:dyDescent="0.3">
      <c r="A30" s="21"/>
      <c r="E30" s="20"/>
      <c r="F30" s="20"/>
      <c r="G30" s="20"/>
    </row>
    <row r="31" spans="1:8" ht="26.25" customHeight="1" x14ac:dyDescent="0.4">
      <c r="A31" s="23" t="s">
        <v>24</v>
      </c>
      <c r="B31" s="14">
        <v>1</v>
      </c>
      <c r="C31" s="24" t="s">
        <v>25</v>
      </c>
      <c r="D31" s="14">
        <v>1</v>
      </c>
      <c r="E31" s="17"/>
      <c r="F31" s="7"/>
    </row>
    <row r="32" spans="1:8" ht="19.5" customHeight="1" thickBot="1" x14ac:dyDescent="0.35">
      <c r="A32" s="21"/>
      <c r="B32" s="25"/>
      <c r="C32" s="7"/>
      <c r="D32" s="7"/>
      <c r="E32" s="7"/>
      <c r="F32" s="7"/>
    </row>
    <row r="33" spans="1:8" ht="19.5" customHeight="1" thickBot="1" x14ac:dyDescent="0.35">
      <c r="A33" s="26" t="s">
        <v>26</v>
      </c>
      <c r="B33" s="26" t="s">
        <v>27</v>
      </c>
      <c r="C33" s="27" t="s">
        <v>28</v>
      </c>
      <c r="D33" s="26" t="s">
        <v>29</v>
      </c>
      <c r="E33" s="28" t="s">
        <v>30</v>
      </c>
      <c r="F33" s="28" t="s">
        <v>31</v>
      </c>
      <c r="G33" s="26" t="s">
        <v>32</v>
      </c>
    </row>
    <row r="34" spans="1:8" ht="26.25" customHeight="1" x14ac:dyDescent="0.4">
      <c r="A34" s="29" t="s">
        <v>33</v>
      </c>
      <c r="B34" s="30">
        <v>199.98</v>
      </c>
      <c r="C34" s="31">
        <f>IF(ISBLANK(B34), "-",B34/$B$28*($B$31/$D$31))</f>
        <v>1.9980816497811882</v>
      </c>
      <c r="D34" s="32">
        <v>40.5</v>
      </c>
      <c r="E34" s="33">
        <f>IF(ISBLANK(B34), "-",C34/D34)</f>
        <v>4.9335349377313285E-2</v>
      </c>
      <c r="F34" s="34">
        <f>IF(ISBLANK(B34), "-",(E34-$B$29)/$B$29)</f>
        <v>-1.3293012453734349E-2</v>
      </c>
      <c r="G34" s="35">
        <f>IF(ISBLANK(B34),"-",E34/$B$29)</f>
        <v>0.98670698754626562</v>
      </c>
    </row>
    <row r="35" spans="1:8" ht="26.25" customHeight="1" x14ac:dyDescent="0.4">
      <c r="A35" s="36" t="s">
        <v>34</v>
      </c>
      <c r="B35" s="37">
        <v>200.21</v>
      </c>
      <c r="C35" s="38">
        <f>IF(ISBLANK(B35), "-",B35/$B$28*($B$31/$D$31))</f>
        <v>2.0003796734808068</v>
      </c>
      <c r="D35" s="39">
        <v>40.6</v>
      </c>
      <c r="E35" s="40">
        <f>IF(ISBLANK(B35), "-",C35/D35)</f>
        <v>4.927043530740903E-2</v>
      </c>
      <c r="F35" s="41">
        <f>IF(ISBLANK(B35), "-",(E35-$B$29)/$B$29)</f>
        <v>-1.4591293851819453E-2</v>
      </c>
      <c r="G35" s="42">
        <f>IF(ISBLANK(B35),"-",E35/$B$29)</f>
        <v>0.98540870614818055</v>
      </c>
    </row>
    <row r="36" spans="1:8" ht="26.25" customHeight="1" x14ac:dyDescent="0.4">
      <c r="A36" s="36" t="s">
        <v>35</v>
      </c>
      <c r="B36" s="37">
        <v>200.48</v>
      </c>
      <c r="C36" s="38">
        <f>IF(ISBLANK(B36), "-",B36/$B$28*($B$31/$D$31))</f>
        <v>2.0030773534760105</v>
      </c>
      <c r="D36" s="39">
        <v>40.700000000000003</v>
      </c>
      <c r="E36" s="40">
        <f>IF(ISBLANK(B36), "-",C36/D36)</f>
        <v>4.9215659790565365E-2</v>
      </c>
      <c r="F36" s="41">
        <f>IF(ISBLANK(B36), "-",(E36-$B$29)/$B$29)</f>
        <v>-1.5686804188692755E-2</v>
      </c>
      <c r="G36" s="42">
        <f>IF(ISBLANK(B36),"-",E36/$B$29)</f>
        <v>0.98431319581130727</v>
      </c>
    </row>
    <row r="37" spans="1:8" ht="27" customHeight="1" thickBot="1" x14ac:dyDescent="0.45">
      <c r="A37" s="43" t="s">
        <v>36</v>
      </c>
      <c r="B37" s="44"/>
      <c r="C37" s="45" t="str">
        <f>IF(ISBLANK(B37), "-",B37/$B$28*($B$31/$D$31))</f>
        <v>-</v>
      </c>
      <c r="D37" s="46"/>
      <c r="E37" s="47" t="str">
        <f>IF(ISBLANK(B37), "-",C37/D37)</f>
        <v>-</v>
      </c>
      <c r="F37" s="48" t="str">
        <f>IF(ISBLANK(B37), "-",(E37-$B$29)/$B$29)</f>
        <v>-</v>
      </c>
      <c r="G37" s="49" t="str">
        <f>IF(ISBLANK(B37),"-",E37/$B$29)</f>
        <v>-</v>
      </c>
    </row>
    <row r="38" spans="1:8" ht="19.5" customHeight="1" thickBot="1" x14ac:dyDescent="0.35">
      <c r="A38" s="17"/>
      <c r="B38" s="17"/>
      <c r="C38" s="17"/>
      <c r="D38" s="50" t="s">
        <v>37</v>
      </c>
      <c r="E38" s="51">
        <f>AVERAGE(E34:E37)</f>
        <v>4.9273814825095887E-2</v>
      </c>
      <c r="F38" s="52">
        <f>AVERAGE(F34:F37)</f>
        <v>-1.4523703498082186E-2</v>
      </c>
      <c r="G38" s="53">
        <f>AVERAGE(G34:G37)</f>
        <v>0.98547629650191781</v>
      </c>
    </row>
    <row r="39" spans="1:8" x14ac:dyDescent="0.3">
      <c r="A39" s="17"/>
      <c r="B39" s="54"/>
      <c r="C39" s="55"/>
      <c r="D39" s="56" t="s">
        <v>18</v>
      </c>
      <c r="E39" s="57">
        <f>STDEV(E34:E36)/E38</f>
        <v>1.2159869922195841E-3</v>
      </c>
      <c r="F39" s="58"/>
      <c r="G39" s="17"/>
    </row>
    <row r="40" spans="1:8" ht="19.5" customHeight="1" thickBot="1" x14ac:dyDescent="0.35">
      <c r="A40" s="17"/>
      <c r="B40" s="54"/>
      <c r="C40" s="55"/>
      <c r="D40" s="59" t="s">
        <v>4</v>
      </c>
      <c r="E40" s="60">
        <f>COUNT(E34:E37)</f>
        <v>3</v>
      </c>
      <c r="F40" s="61"/>
      <c r="G40" s="17"/>
    </row>
    <row r="41" spans="1:8" x14ac:dyDescent="0.3">
      <c r="A41" s="10"/>
      <c r="B41" s="11"/>
    </row>
    <row r="42" spans="1:8" x14ac:dyDescent="0.3">
      <c r="A42" s="10"/>
      <c r="B42" s="11"/>
    </row>
    <row r="44" spans="1:8" x14ac:dyDescent="0.3">
      <c r="A44" s="62" t="s">
        <v>0</v>
      </c>
      <c r="B44" s="11" t="s">
        <v>38</v>
      </c>
      <c r="G44" s="2" t="s">
        <v>52</v>
      </c>
    </row>
    <row r="45" spans="1:8" x14ac:dyDescent="0.3">
      <c r="A45" s="21" t="s">
        <v>19</v>
      </c>
      <c r="B45" s="63">
        <v>1</v>
      </c>
      <c r="C45" s="7" t="s">
        <v>20</v>
      </c>
      <c r="D45" s="64">
        <v>500</v>
      </c>
      <c r="E45" s="7" t="s">
        <v>58</v>
      </c>
      <c r="H45" s="65"/>
    </row>
    <row r="46" spans="1:8" x14ac:dyDescent="0.3">
      <c r="A46" s="21"/>
      <c r="H46" s="65"/>
    </row>
    <row r="47" spans="1:8" ht="26.25" customHeight="1" x14ac:dyDescent="0.4">
      <c r="A47" s="21" t="s">
        <v>49</v>
      </c>
      <c r="B47" s="66" t="str">
        <f>B26</f>
        <v>0.05 M Edetate Sodium VS</v>
      </c>
      <c r="C47" s="61" t="s">
        <v>50</v>
      </c>
      <c r="D47" s="14">
        <v>12.32</v>
      </c>
      <c r="E47" s="17" t="str">
        <f>B20</f>
        <v>Magnesium Sulphate Heptahydrate</v>
      </c>
      <c r="H47" s="65"/>
    </row>
    <row r="48" spans="1:8" ht="19.5" customHeight="1" thickBot="1" x14ac:dyDescent="0.35">
      <c r="A48" s="17"/>
      <c r="B48" s="17"/>
      <c r="C48" s="17"/>
      <c r="D48" s="17"/>
      <c r="H48" s="65"/>
    </row>
    <row r="49" spans="1:10" ht="19.5" customHeight="1" thickBot="1" x14ac:dyDescent="0.35">
      <c r="C49" s="17"/>
      <c r="D49" s="17"/>
      <c r="E49" s="17"/>
      <c r="F49" s="17"/>
      <c r="G49" s="119" t="s">
        <v>39</v>
      </c>
      <c r="H49" s="120"/>
      <c r="J49" s="67"/>
    </row>
    <row r="50" spans="1:10" ht="19.5" customHeight="1" thickBot="1" x14ac:dyDescent="0.35">
      <c r="A50" s="68" t="s">
        <v>40</v>
      </c>
      <c r="B50" s="26" t="s">
        <v>53</v>
      </c>
      <c r="C50" s="69" t="s">
        <v>41</v>
      </c>
      <c r="D50" s="26" t="s">
        <v>42</v>
      </c>
      <c r="E50" s="26" t="s">
        <v>43</v>
      </c>
      <c r="F50" s="69" t="s">
        <v>44</v>
      </c>
      <c r="G50" s="26" t="s">
        <v>45</v>
      </c>
      <c r="H50" s="26" t="s">
        <v>51</v>
      </c>
      <c r="I50" s="70" t="s">
        <v>46</v>
      </c>
      <c r="J50" s="71"/>
    </row>
    <row r="51" spans="1:10" ht="26.25" customHeight="1" x14ac:dyDescent="0.4">
      <c r="A51" s="72" t="s">
        <v>33</v>
      </c>
      <c r="B51" s="30">
        <v>1</v>
      </c>
      <c r="C51" s="30">
        <v>40.799999999999997</v>
      </c>
      <c r="D51" s="30">
        <v>0</v>
      </c>
      <c r="E51" s="73">
        <f t="shared" ref="E51:E53" si="0">IF(ISBLANK(B51),"-",C51-$D$55)</f>
        <v>40.799999999999997</v>
      </c>
      <c r="F51" s="74">
        <f>IF(ISBLANK(B51), "-",E51*$G$38)</f>
        <v>40.207432897278245</v>
      </c>
      <c r="G51" s="75">
        <f>IF(ISBLANK(B51),"-",F51*$D$47)</f>
        <v>495.355573294468</v>
      </c>
      <c r="H51" s="76">
        <f>IF(ISBLANK(B51),"-",G51*$B$45/B51)</f>
        <v>495.355573294468</v>
      </c>
      <c r="I51" s="77">
        <f>IF(ISBLANK(B51),"-",H51/$D$45)</f>
        <v>0.990711146588936</v>
      </c>
      <c r="J51" s="66"/>
    </row>
    <row r="52" spans="1:10" ht="26.25" customHeight="1" x14ac:dyDescent="0.4">
      <c r="A52" s="78" t="s">
        <v>34</v>
      </c>
      <c r="B52" s="37">
        <v>1</v>
      </c>
      <c r="C52" s="37">
        <v>40.700000000000003</v>
      </c>
      <c r="D52" s="37">
        <v>0</v>
      </c>
      <c r="E52" s="79">
        <f t="shared" si="0"/>
        <v>40.700000000000003</v>
      </c>
      <c r="F52" s="80">
        <f>IF(ISBLANK(B52), "-",E52*$G$38)</f>
        <v>40.108885267628061</v>
      </c>
      <c r="G52" s="81">
        <f>IF(ISBLANK(B52),"-",F52*$D$47)</f>
        <v>494.1414664971777</v>
      </c>
      <c r="H52" s="82">
        <f>IF(ISBLANK(B52),"-",G52*$B$45/B52)</f>
        <v>494.1414664971777</v>
      </c>
      <c r="I52" s="83">
        <f>IF(ISBLANK(B52),"-",H52/$D$45)</f>
        <v>0.98828293299435543</v>
      </c>
      <c r="J52" s="66"/>
    </row>
    <row r="53" spans="1:10" ht="26.25" customHeight="1" x14ac:dyDescent="0.4">
      <c r="A53" s="78" t="s">
        <v>35</v>
      </c>
      <c r="B53" s="37">
        <v>1</v>
      </c>
      <c r="C53" s="37">
        <v>40.799999999999997</v>
      </c>
      <c r="D53" s="37">
        <v>0</v>
      </c>
      <c r="E53" s="79">
        <f t="shared" si="0"/>
        <v>40.799999999999997</v>
      </c>
      <c r="F53" s="80">
        <f>IF(ISBLANK(B53), "-",E53*$G$38)</f>
        <v>40.207432897278245</v>
      </c>
      <c r="G53" s="81">
        <f>IF(ISBLANK(B53),"-",F53*$D$47)</f>
        <v>495.355573294468</v>
      </c>
      <c r="H53" s="82">
        <f>IF(ISBLANK(B53),"-",G53*$B$45/B53)</f>
        <v>495.355573294468</v>
      </c>
      <c r="I53" s="83">
        <f>IF(ISBLANK(B53),"-",H53/$D$45)</f>
        <v>0.990711146588936</v>
      </c>
      <c r="J53" s="66"/>
    </row>
    <row r="54" spans="1:10" ht="27" customHeight="1" thickBot="1" x14ac:dyDescent="0.45">
      <c r="A54" s="84" t="s">
        <v>36</v>
      </c>
      <c r="B54" s="44"/>
      <c r="C54" s="44"/>
      <c r="D54" s="44"/>
      <c r="E54" s="85" t="str">
        <f>IF(ISBLANK(B54),"-",C54-$D$55)</f>
        <v>-</v>
      </c>
      <c r="F54" s="86" t="str">
        <f>IF(ISBLANK(B54), "-",E54*$G$38)</f>
        <v>-</v>
      </c>
      <c r="G54" s="87" t="str">
        <f>IF(ISBLANK(B54),"-",F54*$D$47)</f>
        <v>-</v>
      </c>
      <c r="H54" s="88" t="str">
        <f>IF(ISBLANK(B54),"-",G54*$B$45/B54)</f>
        <v>-</v>
      </c>
      <c r="I54" s="89" t="str">
        <f>IF(ISBLANK(B54),"-",H54/$D$45)</f>
        <v>-</v>
      </c>
      <c r="J54" s="61"/>
    </row>
    <row r="55" spans="1:10" ht="26.25" customHeight="1" x14ac:dyDescent="0.4">
      <c r="C55" s="90" t="s">
        <v>37</v>
      </c>
      <c r="D55" s="91">
        <f>AVERAGE(D51:D54)</f>
        <v>0</v>
      </c>
      <c r="F55" s="90" t="s">
        <v>37</v>
      </c>
      <c r="G55" s="92">
        <f>AVERAGE(G51:G54)</f>
        <v>494.95087102870457</v>
      </c>
      <c r="H55" s="92">
        <f>AVERAGE(H51:H54)</f>
        <v>494.95087102870457</v>
      </c>
      <c r="I55" s="93">
        <f>AVERAGE(I51:I54)</f>
        <v>0.98990174205740911</v>
      </c>
      <c r="J55" s="94"/>
    </row>
    <row r="56" spans="1:10" ht="26.25" customHeight="1" x14ac:dyDescent="0.4">
      <c r="C56" s="56" t="s">
        <v>18</v>
      </c>
      <c r="D56" s="57" t="str">
        <f>IF(D55=0,"-",STDEV(D51:D54)/D55)</f>
        <v>-</v>
      </c>
      <c r="F56" s="56" t="s">
        <v>18</v>
      </c>
      <c r="G56" s="95"/>
      <c r="H56" s="96">
        <f>STDEV(H51:H54)/H55</f>
        <v>1.4162312408575518E-3</v>
      </c>
      <c r="I56" s="96">
        <f>STDEV(I51:I54)/I55</f>
        <v>1.4162312408575325E-3</v>
      </c>
      <c r="J56" s="97"/>
    </row>
    <row r="57" spans="1:10" ht="27" customHeight="1" thickBot="1" x14ac:dyDescent="0.45">
      <c r="B57" s="2" t="str">
        <f>[1]Uniformity!C46</f>
        <v>% Deviation from mean</v>
      </c>
      <c r="C57" s="59" t="s">
        <v>4</v>
      </c>
      <c r="D57" s="60">
        <f>COUNT(D51:D54)</f>
        <v>3</v>
      </c>
      <c r="F57" s="59" t="s">
        <v>4</v>
      </c>
      <c r="G57" s="98">
        <f>COUNT(G51:G54)</f>
        <v>3</v>
      </c>
      <c r="H57" s="98">
        <f>COUNT(H51:H54)</f>
        <v>3</v>
      </c>
      <c r="I57" s="98">
        <f>COUNT(I51:I54)</f>
        <v>3</v>
      </c>
      <c r="J57" s="99"/>
    </row>
    <row r="58" spans="1:10" x14ac:dyDescent="0.3">
      <c r="H58" s="65"/>
      <c r="I58" s="66"/>
      <c r="J58" s="17"/>
    </row>
    <row r="59" spans="1:10" x14ac:dyDescent="0.3">
      <c r="H59" s="65"/>
    </row>
    <row r="60" spans="1:10" ht="19.5" customHeight="1" thickBot="1" x14ac:dyDescent="0.35">
      <c r="A60" s="100"/>
      <c r="B60" s="100"/>
      <c r="C60" s="101"/>
      <c r="D60" s="101"/>
      <c r="E60" s="101"/>
      <c r="F60" s="101"/>
      <c r="G60" s="101"/>
      <c r="H60" s="101"/>
    </row>
    <row r="61" spans="1:10" x14ac:dyDescent="0.3">
      <c r="B61" s="112" t="s">
        <v>5</v>
      </c>
      <c r="C61" s="112"/>
      <c r="E61" s="102" t="s">
        <v>6</v>
      </c>
      <c r="F61" s="103"/>
      <c r="G61" s="112" t="s">
        <v>7</v>
      </c>
      <c r="H61" s="112"/>
    </row>
    <row r="62" spans="1:10" ht="42" customHeight="1" x14ac:dyDescent="0.3">
      <c r="A62" s="12" t="s">
        <v>8</v>
      </c>
      <c r="B62" s="104" t="s">
        <v>54</v>
      </c>
      <c r="C62" s="104"/>
      <c r="E62" s="105" t="s">
        <v>57</v>
      </c>
      <c r="F62" s="7"/>
      <c r="G62" s="106"/>
      <c r="H62" s="106"/>
    </row>
    <row r="63" spans="1:10" ht="37.5" customHeight="1" x14ac:dyDescent="0.3">
      <c r="A63" s="12" t="s">
        <v>9</v>
      </c>
      <c r="B63" s="107"/>
      <c r="C63" s="107"/>
      <c r="E63" s="108"/>
      <c r="F63" s="7"/>
      <c r="G63" s="109"/>
      <c r="H63" s="109"/>
    </row>
    <row r="64" spans="1:10" x14ac:dyDescent="0.3">
      <c r="A64" s="65"/>
      <c r="B64" s="65"/>
      <c r="C64" s="65"/>
      <c r="D64" s="65"/>
      <c r="E64" s="65"/>
      <c r="F64" s="110"/>
      <c r="G64" s="65"/>
      <c r="H64" s="65"/>
      <c r="I64" s="17"/>
    </row>
    <row r="65" spans="1:9" x14ac:dyDescent="0.3">
      <c r="A65" s="65"/>
      <c r="B65" s="65"/>
      <c r="C65" s="65"/>
      <c r="D65" s="65"/>
      <c r="E65" s="65"/>
      <c r="F65" s="110"/>
      <c r="G65" s="65"/>
      <c r="H65" s="65"/>
      <c r="I65" s="17"/>
    </row>
    <row r="66" spans="1:9" x14ac:dyDescent="0.3">
      <c r="A66" s="65"/>
      <c r="B66" s="65"/>
      <c r="C66" s="65"/>
      <c r="D66" s="65"/>
      <c r="E66" s="65"/>
      <c r="F66" s="110"/>
      <c r="G66" s="65"/>
      <c r="H66" s="65"/>
      <c r="I66" s="17"/>
    </row>
    <row r="67" spans="1:9" x14ac:dyDescent="0.3">
      <c r="A67" s="65"/>
      <c r="B67" s="65"/>
      <c r="C67" s="65"/>
      <c r="D67" s="65"/>
      <c r="E67" s="65"/>
      <c r="F67" s="110"/>
      <c r="G67" s="65"/>
      <c r="H67" s="65"/>
      <c r="I67" s="17"/>
    </row>
    <row r="68" spans="1:9" x14ac:dyDescent="0.3">
      <c r="A68" s="65"/>
      <c r="B68" s="65"/>
      <c r="C68" s="65"/>
      <c r="D68" s="65"/>
      <c r="E68" s="65"/>
      <c r="F68" s="110"/>
      <c r="G68" s="65"/>
      <c r="H68" s="65"/>
      <c r="I68" s="17"/>
    </row>
    <row r="69" spans="1:9" x14ac:dyDescent="0.3">
      <c r="A69" s="65"/>
      <c r="B69" s="65"/>
      <c r="C69" s="65"/>
      <c r="D69" s="65"/>
      <c r="E69" s="65"/>
      <c r="F69" s="110"/>
      <c r="G69" s="65"/>
      <c r="H69" s="65"/>
      <c r="I69" s="17"/>
    </row>
    <row r="70" spans="1:9" x14ac:dyDescent="0.3">
      <c r="A70" s="65"/>
      <c r="B70" s="65"/>
      <c r="C70" s="65"/>
      <c r="D70" s="65"/>
      <c r="E70" s="65"/>
      <c r="F70" s="110"/>
      <c r="G70" s="65"/>
      <c r="H70" s="65"/>
      <c r="I70" s="17"/>
    </row>
    <row r="71" spans="1:9" x14ac:dyDescent="0.3">
      <c r="A71" s="65"/>
      <c r="B71" s="65"/>
      <c r="C71" s="65"/>
      <c r="D71" s="65"/>
      <c r="E71" s="65"/>
      <c r="F71" s="110"/>
      <c r="G71" s="65"/>
      <c r="H71" s="65"/>
      <c r="I71" s="17"/>
    </row>
    <row r="72" spans="1:9" x14ac:dyDescent="0.3">
      <c r="A72" s="65"/>
      <c r="B72" s="65"/>
      <c r="C72" s="65"/>
      <c r="D72" s="65"/>
      <c r="E72" s="65"/>
      <c r="F72" s="110"/>
      <c r="G72" s="65"/>
      <c r="H72" s="65"/>
      <c r="I72" s="17"/>
    </row>
    <row r="250" spans="1:1" x14ac:dyDescent="0.3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7" operator="greaterThan">
      <formula>0.02</formula>
    </cfRule>
  </conditionalFormatting>
  <conditionalFormatting sqref="H56">
    <cfRule type="cellIs" dxfId="5" priority="6" operator="greaterThan">
      <formula>0.02</formula>
    </cfRule>
  </conditionalFormatting>
  <conditionalFormatting sqref="I56">
    <cfRule type="cellIs" dxfId="4" priority="5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3" operator="greaterThan">
      <formula>0.1</formula>
    </cfRule>
  </conditionalFormatting>
  <conditionalFormatting sqref="E39">
    <cfRule type="cellIs" dxfId="1" priority="2" operator="greaterThan">
      <formula>0.002</formula>
    </cfRule>
  </conditionalFormatting>
  <conditionalFormatting sqref="F39">
    <cfRule type="cellIs" dxfId="0" priority="1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28" orientation="portrait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Magnesium Sulphate</vt:lpstr>
      <vt:lpstr>'Magnesium Sulphate'!Print_Area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2017-02-01T10:18:53Z</cp:lastPrinted>
  <dcterms:created xsi:type="dcterms:W3CDTF">2005-07-05T10:19:27Z</dcterms:created>
  <dcterms:modified xsi:type="dcterms:W3CDTF">2017-05-09T06:58:39Z</dcterms:modified>
</cp:coreProperties>
</file>