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20775" windowHeight="11445" activeTab="2"/>
  </bookViews>
  <sheets>
    <sheet name="SST" sheetId="1" r:id="rId1"/>
    <sheet name="Uniformity" sheetId="5" r:id="rId2"/>
    <sheet name="Gemcitabine" sheetId="3" r:id="rId3"/>
  </sheets>
  <definedNames>
    <definedName name="_xlnm.Print_Area" localSheetId="2">Gemcitabine!$A$1:$H$80</definedName>
    <definedName name="_xlnm.Print_Area" localSheetId="0">SST!$A$15:$G$61</definedName>
    <definedName name="_xlnm.Print_Area" localSheetId="1">Uniformity!$A$10:$G$52</definedName>
  </definedNames>
  <calcPr calcId="145621"/>
</workbook>
</file>

<file path=xl/calcChain.xml><?xml version="1.0" encoding="utf-8"?>
<calcChain xmlns="http://schemas.openxmlformats.org/spreadsheetml/2006/main">
  <c r="B21" i="1" l="1"/>
  <c r="C43" i="5"/>
  <c r="B43" i="5"/>
  <c r="C42" i="5"/>
  <c r="B42" i="5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42" i="5" l="1"/>
  <c r="D43" i="5"/>
  <c r="E35" i="5" s="1"/>
  <c r="E21" i="5" l="1"/>
  <c r="E25" i="5"/>
  <c r="E37" i="5"/>
  <c r="E39" i="5"/>
  <c r="E23" i="5"/>
  <c r="E33" i="5"/>
  <c r="D48" i="5"/>
  <c r="B47" i="5"/>
  <c r="C48" i="5"/>
  <c r="D47" i="5"/>
  <c r="E40" i="5"/>
  <c r="E38" i="5"/>
  <c r="E36" i="5"/>
  <c r="E34" i="5"/>
  <c r="E32" i="5"/>
  <c r="E30" i="5"/>
  <c r="E28" i="5"/>
  <c r="E26" i="5"/>
  <c r="E24" i="5"/>
  <c r="E22" i="5"/>
  <c r="C47" i="5"/>
  <c r="E29" i="5"/>
  <c r="E31" i="5"/>
  <c r="E27" i="5"/>
  <c r="C76" i="3" l="1"/>
  <c r="H71" i="3"/>
  <c r="G71" i="3"/>
  <c r="B68" i="3"/>
  <c r="B69" i="3" s="1"/>
  <c r="H67" i="3"/>
  <c r="G67" i="3"/>
  <c r="H63" i="3"/>
  <c r="G63" i="3"/>
  <c r="C56" i="3"/>
  <c r="B55" i="3"/>
  <c r="B45" i="3"/>
  <c r="D48" i="3" s="1"/>
  <c r="F42" i="3"/>
  <c r="D42" i="3"/>
  <c r="G41" i="3"/>
  <c r="E41" i="3"/>
  <c r="B34" i="3"/>
  <c r="F44" i="3" s="1"/>
  <c r="B30" i="3"/>
  <c r="B53" i="1"/>
  <c r="E51" i="1"/>
  <c r="D51" i="1"/>
  <c r="C51" i="1"/>
  <c r="B51" i="1"/>
  <c r="B52" i="1" s="1"/>
  <c r="B32" i="1"/>
  <c r="E30" i="1"/>
  <c r="D30" i="1"/>
  <c r="C30" i="1"/>
  <c r="B30" i="1"/>
  <c r="B31" i="1" s="1"/>
  <c r="D44" i="3" l="1"/>
  <c r="D45" i="3" s="1"/>
  <c r="F45" i="3"/>
  <c r="G39" i="3" s="1"/>
  <c r="D49" i="3"/>
  <c r="G40" i="3"/>
  <c r="F46" i="3" l="1"/>
  <c r="G38" i="3"/>
  <c r="G42" i="3" s="1"/>
  <c r="D46" i="3"/>
  <c r="E38" i="3"/>
  <c r="E39" i="3"/>
  <c r="E40" i="3"/>
  <c r="D52" i="3" l="1"/>
  <c r="E42" i="3"/>
  <c r="D50" i="3"/>
  <c r="D51" i="3" l="1"/>
  <c r="G68" i="3"/>
  <c r="H68" i="3" s="1"/>
  <c r="G66" i="3"/>
  <c r="H66" i="3" s="1"/>
  <c r="G62" i="3"/>
  <c r="H62" i="3" s="1"/>
  <c r="G70" i="3"/>
  <c r="H70" i="3" s="1"/>
  <c r="G64" i="3"/>
  <c r="H64" i="3" s="1"/>
  <c r="G61" i="3"/>
  <c r="H61" i="3" s="1"/>
  <c r="G69" i="3"/>
  <c r="H69" i="3" s="1"/>
  <c r="G60" i="3"/>
  <c r="H60" i="3" s="1"/>
  <c r="G65" i="3"/>
  <c r="H65" i="3" s="1"/>
  <c r="H72" i="3" l="1"/>
  <c r="G76" i="3" s="1"/>
  <c r="H74" i="3"/>
  <c r="H73" i="3" l="1"/>
</calcChain>
</file>

<file path=xl/sharedStrings.xml><?xml version="1.0" encoding="utf-8"?>
<sst xmlns="http://schemas.openxmlformats.org/spreadsheetml/2006/main" count="172" uniqueCount="122">
  <si>
    <t>HPLC System Suitability Report</t>
  </si>
  <si>
    <t>Analysis Data</t>
  </si>
  <si>
    <t>Assay</t>
  </si>
  <si>
    <t>Sample(s)</t>
  </si>
  <si>
    <t>Reference Substance:</t>
  </si>
  <si>
    <t>V-GEM 1000</t>
  </si>
  <si>
    <t>% age Purity:</t>
  </si>
  <si>
    <t>NDQD201612248</t>
  </si>
  <si>
    <t>Weight (mg):</t>
  </si>
  <si>
    <t>Standard Conc (mg/mL):</t>
  </si>
  <si>
    <t>Each lyophilized vial contains: Gemcitabine...1000 mg(as hydrochloride)
Mannitol......1000 mg.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</si>
  <si>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</si>
  <si>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</si>
  <si>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</si>
  <si>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</si>
  <si>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</si>
  <si>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</si>
  <si>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</si>
  <si>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</si>
  <si>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</si>
  <si>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</si>
  <si>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</si>
  <si>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</si>
  <si>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</si>
  <si>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</si>
  <si>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</si>
  <si>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</si>
  <si>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</si>
  <si>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</si>
  <si>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</si>
  <si>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</si>
  <si>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</si>
  <si>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Analysis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</si>
  <si>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</si>
  <si>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</si>
  <si>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</si>
  <si>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</si>
  <si>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</si>
  <si>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</si>
  <si>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Code:</t>
  </si>
  <si>
    <t>% Water content: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</si>
  <si>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</si>
  <si>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</si>
  <si>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</si>
  <si>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</si>
  <si>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</si>
  <si>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</si>
  <si>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</si>
  <si>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</si>
  <si>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</si>
  <si>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</si>
  <si>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</si>
  <si>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</si>
  <si>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</si>
  <si>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</si>
  <si>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</si>
  <si>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</si>
  <si>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</si>
  <si>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</si>
  <si>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</si>
  <si>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</si>
  <si>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</si>
  <si>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</si>
  <si>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</si>
  <si>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</si>
  <si>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</si>
  <si>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</si>
  <si>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</si>
  <si>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</si>
  <si>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</si>
  <si>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</si>
  <si>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Initial Sample dilution (mL):</t>
  </si>
  <si>
    <t>Injection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</si>
  <si>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</si>
  <si>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</si>
  <si>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</si>
  <si>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</si>
  <si>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</si>
  <si>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</si>
  <si>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</si>
  <si>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</si>
  <si>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</si>
  <si>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</si>
  <si>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</si>
  <si>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</si>
  <si>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</si>
  <si>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</si>
  <si>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Comment:</t>
  </si>
  <si>
    <t xml:space="preserve">The content of </t>
  </si>
  <si>
    <t xml:space="preserve">in the sample as a percentage of the stated  label claim is </t>
  </si>
  <si>
    <t>If correction for water content is NOT needed, enter 0</t>
  </si>
  <si>
    <t>Initial    Standard dilution (mL):</t>
  </si>
  <si>
    <t>Amt of RS (mg):</t>
  </si>
  <si>
    <t>Amt of RS as free base (mg):</t>
  </si>
  <si>
    <t>Desired Concetration (mg/mL):</t>
  </si>
  <si>
    <t>Each Vial contains</t>
  </si>
  <si>
    <t>Average Vial Content Weight (mg):</t>
  </si>
  <si>
    <t>Sample Weight (mg)</t>
  </si>
  <si>
    <t>Desired Sample Weight (mg):</t>
  </si>
  <si>
    <t xml:space="preserve">Gemcitabine </t>
  </si>
  <si>
    <r>
      <t>The Assymetry of all peaks were below</t>
    </r>
    <r>
      <rPr>
        <b/>
        <sz val="12"/>
        <color rgb="FF000000"/>
        <rFont val="Book Antiqua"/>
      </rPr>
      <t xml:space="preserve"> 1.5</t>
    </r>
  </si>
  <si>
    <t>RUTTO KENNEDY</t>
  </si>
  <si>
    <t>RUTTO  KENNEDY</t>
  </si>
  <si>
    <t>19/04/2017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</si>
  <si>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1.0%.</t>
    </r>
  </si>
  <si>
    <t>Uniformity of Weight Test Report</t>
  </si>
  <si>
    <t>PIROXICAM CAPSULES B.P 20 MG</t>
  </si>
  <si>
    <t>NDQD201605940</t>
  </si>
  <si>
    <t>Piroxicam</t>
  </si>
  <si>
    <t>Each capsule contains Piroxicam 20 mg</t>
  </si>
  <si>
    <t>2016-05-13 10:31:28</t>
  </si>
  <si>
    <t>2016-08-04 15:37:22</t>
  </si>
  <si>
    <t>Uniformity of weight</t>
  </si>
  <si>
    <t>Capsule No.</t>
  </si>
  <si>
    <t>Intact Capsule (mg)</t>
  </si>
  <si>
    <t>Empty Shell (mg)</t>
  </si>
  <si>
    <t>Capsule Content (mg)</t>
  </si>
  <si>
    <t>% Deviation</t>
  </si>
  <si>
    <t>Total</t>
  </si>
  <si>
    <t>Average</t>
  </si>
  <si>
    <t>% Deviation from mean</t>
  </si>
  <si>
    <t>G24-1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</si>
</sst>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dd\-mmm\-yy"/>
    <numFmt numFmtId="167" formatCode="0.0000\ &quot;mg&quot;"/>
    <numFmt numFmtId="168" formatCode="0.000"/>
    <numFmt numFmtId="172" formatCode="0.0000"/>
    <numFmt numFmtId="173" formatCode="0\ &quot;mg&quot;"/>
    <numFmt numFmtId="174" formatCode="dd\-mmm\-yyyy"/>
    <numFmt numFmtId="175" formatCode="0.00\ &quot;mg&quot;"/>
  </numFmts>
  <fonts count="23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sz val="20"/>
      <color rgb="FF000000"/>
      <name val="Book Antiqua"/>
    </font>
    <font>
      <b/>
      <sz val="20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</font>
    <font>
      <b/>
      <sz val="10"/>
      <color rgb="FF000000"/>
      <name val="Arial"/>
    </font>
    <font>
      <b/>
      <i/>
      <sz val="10"/>
      <color rgb="FF000000"/>
      <name val="Book Antiqua"/>
    </font>
    <font>
      <b/>
      <u/>
      <sz val="10"/>
      <color rgb="FF000000"/>
      <name val="Book Antiqua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">
    <xf numFmtId="0" fontId="0" fillId="0" borderId="0"/>
    <xf numFmtId="0" fontId="19" fillId="2" borderId="0"/>
    <xf numFmtId="0" fontId="19" fillId="2" borderId="0"/>
    <xf numFmtId="0" fontId="19" fillId="2" borderId="0"/>
  </cellStyleXfs>
  <cellXfs count="276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8" fillId="2" borderId="0" xfId="0" applyFont="1" applyFill="1"/>
    <xf numFmtId="0" fontId="3" fillId="2" borderId="0" xfId="0" applyFont="1" applyFill="1"/>
    <xf numFmtId="0" fontId="9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166" fontId="14" fillId="3" borderId="0" xfId="0" applyNumberFormat="1" applyFont="1" applyFill="1" applyAlignment="1" applyProtection="1">
      <alignment horizontal="left"/>
      <protection locked="0"/>
    </xf>
    <xf numFmtId="166" fontId="8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9" fillId="2" borderId="0" xfId="0" applyFont="1" applyFill="1" applyAlignment="1">
      <alignment horizontal="right"/>
    </xf>
    <xf numFmtId="0" fontId="8" fillId="2" borderId="0" xfId="0" applyFont="1" applyFill="1" applyAlignment="1">
      <alignment horizontal="right"/>
    </xf>
    <xf numFmtId="0" fontId="15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9" fillId="2" borderId="0" xfId="0" applyFont="1" applyFill="1" applyAlignment="1">
      <alignment horizontal="center"/>
    </xf>
    <xf numFmtId="0" fontId="10" fillId="2" borderId="0" xfId="0" applyFont="1" applyFill="1"/>
    <xf numFmtId="0" fontId="11" fillId="2" borderId="0" xfId="0" applyFont="1" applyFill="1"/>
    <xf numFmtId="2" fontId="15" fillId="3" borderId="0" xfId="0" applyNumberFormat="1" applyFont="1" applyFill="1" applyAlignment="1" applyProtection="1">
      <alignment horizontal="center"/>
      <protection locked="0"/>
    </xf>
    <xf numFmtId="2" fontId="9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left" vertical="center" wrapText="1"/>
    </xf>
    <xf numFmtId="167" fontId="9" fillId="2" borderId="0" xfId="0" applyNumberFormat="1" applyFont="1" applyFill="1" applyAlignment="1">
      <alignment horizontal="center"/>
    </xf>
    <xf numFmtId="0" fontId="12" fillId="2" borderId="0" xfId="0" applyFont="1" applyFill="1"/>
    <xf numFmtId="0" fontId="8" fillId="2" borderId="12" xfId="0" applyFont="1" applyFill="1" applyBorder="1" applyAlignment="1">
      <alignment horizontal="right"/>
    </xf>
    <xf numFmtId="0" fontId="15" fillId="3" borderId="15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>
      <alignment horizontal="right"/>
    </xf>
    <xf numFmtId="0" fontId="15" fillId="3" borderId="14" xfId="0" applyFont="1" applyFill="1" applyBorder="1" applyAlignment="1" applyProtection="1">
      <alignment horizontal="center"/>
      <protection locked="0"/>
    </xf>
    <xf numFmtId="0" fontId="9" fillId="2" borderId="15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/>
    </xf>
    <xf numFmtId="0" fontId="9" fillId="2" borderId="29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15" fillId="3" borderId="40" xfId="0" applyFont="1" applyFill="1" applyBorder="1" applyAlignment="1" applyProtection="1">
      <alignment horizontal="center"/>
      <protection locked="0"/>
    </xf>
    <xf numFmtId="168" fontId="8" fillId="2" borderId="29" xfId="0" applyNumberFormat="1" applyFont="1" applyFill="1" applyBorder="1" applyAlignment="1">
      <alignment horizontal="center"/>
    </xf>
    <xf numFmtId="168" fontId="8" fillId="2" borderId="17" xfId="0" applyNumberFormat="1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15" fillId="3" borderId="13" xfId="0" applyFont="1" applyFill="1" applyBorder="1" applyAlignment="1" applyProtection="1">
      <alignment horizontal="center"/>
      <protection locked="0"/>
    </xf>
    <xf numFmtId="168" fontId="8" fillId="2" borderId="34" xfId="0" applyNumberFormat="1" applyFont="1" applyFill="1" applyBorder="1" applyAlignment="1">
      <alignment horizontal="center"/>
    </xf>
    <xf numFmtId="168" fontId="8" fillId="2" borderId="30" xfId="0" applyNumberFormat="1" applyFont="1" applyFill="1" applyBorder="1" applyAlignment="1">
      <alignment horizontal="center"/>
    </xf>
    <xf numFmtId="0" fontId="8" fillId="2" borderId="19" xfId="0" applyFont="1" applyFill="1" applyBorder="1" applyAlignment="1">
      <alignment horizontal="center"/>
    </xf>
    <xf numFmtId="0" fontId="15" fillId="3" borderId="41" xfId="0" applyFont="1" applyFill="1" applyBorder="1" applyAlignment="1" applyProtection="1">
      <alignment horizontal="center"/>
      <protection locked="0"/>
    </xf>
    <xf numFmtId="168" fontId="8" fillId="2" borderId="35" xfId="0" applyNumberFormat="1" applyFont="1" applyFill="1" applyBorder="1" applyAlignment="1">
      <alignment horizontal="center"/>
    </xf>
    <xf numFmtId="168" fontId="8" fillId="2" borderId="31" xfId="0" applyNumberFormat="1" applyFont="1" applyFill="1" applyBorder="1" applyAlignment="1">
      <alignment horizontal="center"/>
    </xf>
    <xf numFmtId="0" fontId="8" fillId="2" borderId="14" xfId="0" applyFont="1" applyFill="1" applyBorder="1" applyAlignment="1">
      <alignment horizontal="right"/>
    </xf>
    <xf numFmtId="1" fontId="9" fillId="6" borderId="20" xfId="0" applyNumberFormat="1" applyFont="1" applyFill="1" applyBorder="1" applyAlignment="1">
      <alignment horizontal="center"/>
    </xf>
    <xf numFmtId="168" fontId="9" fillId="6" borderId="28" xfId="0" applyNumberFormat="1" applyFont="1" applyFill="1" applyBorder="1" applyAlignment="1">
      <alignment horizontal="center"/>
    </xf>
    <xf numFmtId="168" fontId="9" fillId="6" borderId="21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8" fillId="2" borderId="45" xfId="0" applyFont="1" applyFill="1" applyBorder="1" applyAlignment="1">
      <alignment horizontal="right"/>
    </xf>
    <xf numFmtId="0" fontId="15" fillId="3" borderId="39" xfId="0" applyFont="1" applyFill="1" applyBorder="1" applyAlignment="1" applyProtection="1">
      <alignment horizontal="center"/>
      <protection locked="0"/>
    </xf>
    <xf numFmtId="0" fontId="8" fillId="2" borderId="0" xfId="0" applyFont="1" applyFill="1"/>
    <xf numFmtId="0" fontId="8" fillId="2" borderId="11" xfId="0" applyFont="1" applyFill="1" applyBorder="1" applyAlignment="1">
      <alignment horizontal="right"/>
    </xf>
    <xf numFmtId="2" fontId="8" fillId="6" borderId="22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14" xfId="0" applyFont="1" applyFill="1" applyBorder="1" applyAlignment="1">
      <alignment horizontal="center"/>
    </xf>
    <xf numFmtId="2" fontId="8" fillId="7" borderId="22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2" fontId="8" fillId="6" borderId="23" xfId="0" applyNumberFormat="1" applyFont="1" applyFill="1" applyBorder="1" applyAlignment="1">
      <alignment horizontal="center"/>
    </xf>
    <xf numFmtId="0" fontId="8" fillId="2" borderId="49" xfId="0" applyFont="1" applyFill="1" applyBorder="1" applyAlignment="1">
      <alignment horizontal="right"/>
    </xf>
    <xf numFmtId="0" fontId="15" fillId="3" borderId="22" xfId="0" applyFont="1" applyFill="1" applyBorder="1" applyAlignment="1" applyProtection="1">
      <alignment horizontal="center"/>
      <protection locked="0"/>
    </xf>
    <xf numFmtId="1" fontId="8" fillId="2" borderId="0" xfId="0" applyNumberFormat="1" applyFont="1" applyFill="1" applyAlignment="1">
      <alignment horizontal="center"/>
    </xf>
    <xf numFmtId="0" fontId="8" fillId="2" borderId="40" xfId="0" applyFont="1" applyFill="1" applyBorder="1" applyAlignment="1">
      <alignment horizontal="right"/>
    </xf>
    <xf numFmtId="0" fontId="8" fillId="2" borderId="0" xfId="0" applyFont="1" applyFill="1" applyAlignment="1">
      <alignment horizontal="right"/>
    </xf>
    <xf numFmtId="2" fontId="8" fillId="6" borderId="27" xfId="0" applyNumberFormat="1" applyFont="1" applyFill="1" applyBorder="1" applyAlignment="1">
      <alignment horizontal="center"/>
    </xf>
    <xf numFmtId="168" fontId="9" fillId="7" borderId="25" xfId="0" applyNumberFormat="1" applyFont="1" applyFill="1" applyBorder="1" applyAlignment="1">
      <alignment horizontal="center"/>
    </xf>
    <xf numFmtId="168" fontId="8" fillId="2" borderId="0" xfId="0" applyNumberFormat="1" applyFont="1" applyFill="1" applyAlignment="1">
      <alignment horizontal="center"/>
    </xf>
    <xf numFmtId="10" fontId="8" fillId="6" borderId="22" xfId="0" applyNumberFormat="1" applyFont="1" applyFill="1" applyBorder="1" applyAlignment="1">
      <alignment horizontal="center"/>
    </xf>
    <xf numFmtId="0" fontId="8" fillId="2" borderId="36" xfId="0" applyFont="1" applyFill="1" applyBorder="1" applyAlignment="1">
      <alignment horizontal="right"/>
    </xf>
    <xf numFmtId="0" fontId="8" fillId="7" borderId="27" xfId="0" applyFont="1" applyFill="1" applyBorder="1" applyAlignment="1">
      <alignment horizontal="center"/>
    </xf>
    <xf numFmtId="0" fontId="9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173" fontId="15" fillId="3" borderId="0" xfId="0" applyNumberFormat="1" applyFont="1" applyFill="1" applyAlignment="1" applyProtection="1">
      <alignment horizontal="center"/>
      <protection locked="0"/>
    </xf>
    <xf numFmtId="0" fontId="8" fillId="2" borderId="0" xfId="0" applyFont="1" applyFill="1" applyAlignment="1">
      <alignment horizontal="center"/>
    </xf>
    <xf numFmtId="2" fontId="9" fillId="2" borderId="25" xfId="0" applyNumberFormat="1" applyFont="1" applyFill="1" applyBorder="1" applyAlignment="1">
      <alignment horizontal="center"/>
    </xf>
    <xf numFmtId="0" fontId="9" fillId="2" borderId="25" xfId="0" applyFont="1" applyFill="1" applyBorder="1" applyAlignment="1">
      <alignment horizontal="center"/>
    </xf>
    <xf numFmtId="0" fontId="8" fillId="2" borderId="25" xfId="0" applyFont="1" applyFill="1" applyBorder="1" applyAlignment="1">
      <alignment horizontal="center"/>
    </xf>
    <xf numFmtId="0" fontId="15" fillId="3" borderId="12" xfId="0" applyFont="1" applyFill="1" applyBorder="1" applyAlignment="1" applyProtection="1">
      <alignment horizontal="center"/>
      <protection locked="0"/>
    </xf>
    <xf numFmtId="2" fontId="8" fillId="2" borderId="12" xfId="0" applyNumberFormat="1" applyFont="1" applyFill="1" applyBorder="1" applyAlignment="1">
      <alignment horizontal="center"/>
    </xf>
    <xf numFmtId="10" fontId="8" fillId="2" borderId="25" xfId="0" applyNumberFormat="1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center"/>
    </xf>
    <xf numFmtId="10" fontId="8" fillId="2" borderId="26" xfId="0" applyNumberFormat="1" applyFont="1" applyFill="1" applyBorder="1" applyAlignment="1">
      <alignment horizontal="center" vertical="center"/>
    </xf>
    <xf numFmtId="0" fontId="8" fillId="2" borderId="27" xfId="0" applyFont="1" applyFill="1" applyBorder="1" applyAlignment="1">
      <alignment horizontal="center"/>
    </xf>
    <xf numFmtId="0" fontId="15" fillId="3" borderId="36" xfId="0" applyFont="1" applyFill="1" applyBorder="1" applyAlignment="1" applyProtection="1">
      <alignment horizontal="center"/>
      <protection locked="0"/>
    </xf>
    <xf numFmtId="2" fontId="8" fillId="2" borderId="25" xfId="0" applyNumberFormat="1" applyFont="1" applyFill="1" applyBorder="1" applyAlignment="1">
      <alignment horizontal="center"/>
    </xf>
    <xf numFmtId="10" fontId="8" fillId="2" borderId="15" xfId="0" applyNumberFormat="1" applyFont="1" applyFill="1" applyBorder="1" applyAlignment="1">
      <alignment horizontal="center" vertical="center"/>
    </xf>
    <xf numFmtId="2" fontId="8" fillId="2" borderId="26" xfId="0" applyNumberFormat="1" applyFont="1" applyFill="1" applyBorder="1" applyAlignment="1">
      <alignment horizontal="center"/>
    </xf>
    <xf numFmtId="10" fontId="8" fillId="2" borderId="14" xfId="0" applyNumberFormat="1" applyFont="1" applyFill="1" applyBorder="1" applyAlignment="1">
      <alignment horizontal="center" vertical="center"/>
    </xf>
    <xf numFmtId="2" fontId="8" fillId="2" borderId="27" xfId="0" applyNumberFormat="1" applyFont="1" applyFill="1" applyBorder="1" applyAlignment="1">
      <alignment horizontal="center"/>
    </xf>
    <xf numFmtId="10" fontId="8" fillId="2" borderId="37" xfId="0" applyNumberFormat="1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/>
    </xf>
    <xf numFmtId="0" fontId="14" fillId="2" borderId="37" xfId="0" applyFont="1" applyFill="1" applyBorder="1" applyAlignment="1">
      <alignment horizontal="center"/>
    </xf>
    <xf numFmtId="10" fontId="8" fillId="2" borderId="27" xfId="0" applyNumberFormat="1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24" xfId="0" applyFont="1" applyFill="1" applyBorder="1" applyAlignment="1">
      <alignment horizontal="right"/>
    </xf>
    <xf numFmtId="10" fontId="15" fillId="7" borderId="19" xfId="0" applyNumberFormat="1" applyFont="1" applyFill="1" applyBorder="1" applyAlignment="1">
      <alignment horizontal="center"/>
    </xf>
    <xf numFmtId="0" fontId="8" fillId="2" borderId="22" xfId="0" applyFont="1" applyFill="1" applyBorder="1" applyAlignment="1">
      <alignment horizontal="right"/>
    </xf>
    <xf numFmtId="10" fontId="15" fillId="6" borderId="43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0" fontId="8" fillId="2" borderId="23" xfId="0" applyFont="1" applyFill="1" applyBorder="1" applyAlignment="1">
      <alignment horizontal="right"/>
    </xf>
    <xf numFmtId="0" fontId="15" fillId="7" borderId="4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right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right"/>
    </xf>
    <xf numFmtId="0" fontId="8" fillId="2" borderId="0" xfId="0" applyFont="1" applyFill="1"/>
    <xf numFmtId="165" fontId="15" fillId="2" borderId="0" xfId="0" applyNumberFormat="1" applyFont="1" applyFill="1" applyAlignment="1">
      <alignment horizontal="center"/>
    </xf>
    <xf numFmtId="0" fontId="13" fillId="2" borderId="9" xfId="0" applyFont="1" applyFill="1" applyBorder="1" applyAlignment="1">
      <alignment horizontal="left" vertical="center" wrapText="1"/>
    </xf>
    <xf numFmtId="0" fontId="8" fillId="2" borderId="9" xfId="0" applyFont="1" applyFill="1" applyBorder="1"/>
    <xf numFmtId="0" fontId="9" fillId="2" borderId="10" xfId="0" applyFont="1" applyFill="1" applyBorder="1" applyAlignment="1">
      <alignment horizontal="center"/>
    </xf>
    <xf numFmtId="0" fontId="8" fillId="2" borderId="10" xfId="0" applyFont="1" applyFill="1" applyBorder="1" applyAlignment="1">
      <alignment horizontal="center"/>
    </xf>
    <xf numFmtId="0" fontId="9" fillId="2" borderId="0" xfId="0" applyFont="1" applyFill="1" applyAlignment="1">
      <alignment horizontal="right"/>
    </xf>
    <xf numFmtId="0" fontId="8" fillId="2" borderId="7" xfId="0" applyFont="1" applyFill="1" applyBorder="1" applyProtection="1">
      <protection locked="0"/>
    </xf>
    <xf numFmtId="0" fontId="8" fillId="2" borderId="7" xfId="0" applyFont="1" applyFill="1" applyBorder="1"/>
    <xf numFmtId="0" fontId="8" fillId="2" borderId="0" xfId="0" applyFont="1" applyFill="1"/>
    <xf numFmtId="0" fontId="8" fillId="2" borderId="7" xfId="0" applyFont="1" applyFill="1" applyBorder="1"/>
    <xf numFmtId="0" fontId="9" fillId="2" borderId="11" xfId="0" applyFont="1" applyFill="1" applyBorder="1" applyProtection="1">
      <protection locked="0"/>
    </xf>
    <xf numFmtId="0" fontId="9" fillId="2" borderId="11" xfId="0" applyFont="1" applyFill="1" applyBorder="1"/>
    <xf numFmtId="0" fontId="8" fillId="2" borderId="11" xfId="0" applyFont="1" applyFill="1" applyBorder="1"/>
    <xf numFmtId="166" fontId="14" fillId="3" borderId="0" xfId="0" applyNumberFormat="1" applyFont="1" applyFill="1" applyAlignment="1" applyProtection="1">
      <alignment horizontal="left"/>
      <protection locked="0"/>
    </xf>
    <xf numFmtId="172" fontId="9" fillId="2" borderId="0" xfId="0" applyNumberFormat="1" applyFont="1" applyFill="1" applyAlignment="1" applyProtection="1">
      <alignment horizontal="center"/>
      <protection locked="0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6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3" fillId="2" borderId="46" xfId="0" applyFont="1" applyFill="1" applyBorder="1" applyAlignment="1">
      <alignment horizontal="center"/>
    </xf>
    <xf numFmtId="0" fontId="13" fillId="2" borderId="47" xfId="0" applyFont="1" applyFill="1" applyBorder="1" applyAlignment="1">
      <alignment horizontal="center"/>
    </xf>
    <xf numFmtId="0" fontId="13" fillId="2" borderId="48" xfId="0" applyFont="1" applyFill="1" applyBorder="1" applyAlignment="1">
      <alignment horizontal="center"/>
    </xf>
    <xf numFmtId="0" fontId="15" fillId="3" borderId="0" xfId="0" applyFont="1" applyFill="1" applyAlignment="1" applyProtection="1">
      <alignment horizontal="left"/>
      <protection locked="0"/>
    </xf>
    <xf numFmtId="0" fontId="14" fillId="3" borderId="0" xfId="0" applyFont="1" applyFill="1" applyAlignment="1" applyProtection="1">
      <alignment horizontal="left"/>
      <protection locked="0"/>
    </xf>
    <xf numFmtId="0" fontId="9" fillId="2" borderId="0" xfId="0" applyFont="1" applyFill="1" applyAlignment="1">
      <alignment horizontal="center"/>
    </xf>
    <xf numFmtId="0" fontId="9" fillId="2" borderId="32" xfId="0" applyFont="1" applyFill="1" applyBorder="1" applyAlignment="1">
      <alignment horizontal="center"/>
    </xf>
    <xf numFmtId="0" fontId="9" fillId="2" borderId="45" xfId="0" applyFont="1" applyFill="1" applyBorder="1" applyAlignment="1">
      <alignment horizontal="center"/>
    </xf>
    <xf numFmtId="0" fontId="13" fillId="2" borderId="12" xfId="0" applyFont="1" applyFill="1" applyBorder="1" applyAlignment="1">
      <alignment horizontal="left" vertical="center" wrapText="1"/>
    </xf>
    <xf numFmtId="0" fontId="13" fillId="2" borderId="15" xfId="0" applyFont="1" applyFill="1" applyBorder="1" applyAlignment="1">
      <alignment horizontal="left" vertical="center" wrapText="1"/>
    </xf>
    <xf numFmtId="0" fontId="13" fillId="2" borderId="36" xfId="0" applyFont="1" applyFill="1" applyBorder="1" applyAlignment="1">
      <alignment horizontal="left" vertical="center" wrapText="1"/>
    </xf>
    <xf numFmtId="0" fontId="13" fillId="2" borderId="37" xfId="0" applyFont="1" applyFill="1" applyBorder="1" applyAlignment="1">
      <alignment horizontal="left" vertical="center" wrapText="1"/>
    </xf>
    <xf numFmtId="0" fontId="13" fillId="2" borderId="46" xfId="0" applyFont="1" applyFill="1" applyBorder="1" applyAlignment="1">
      <alignment horizontal="justify" vertical="center" wrapText="1"/>
    </xf>
    <xf numFmtId="0" fontId="13" fillId="2" borderId="47" xfId="0" applyFont="1" applyFill="1" applyBorder="1" applyAlignment="1">
      <alignment horizontal="justify" vertical="center" wrapText="1"/>
    </xf>
    <xf numFmtId="0" fontId="13" fillId="2" borderId="48" xfId="0" applyFont="1" applyFill="1" applyBorder="1" applyAlignment="1">
      <alignment horizontal="justify" vertical="center" wrapText="1"/>
    </xf>
    <xf numFmtId="0" fontId="13" fillId="2" borderId="46" xfId="0" applyFont="1" applyFill="1" applyBorder="1" applyAlignment="1">
      <alignment horizontal="left" vertical="center" wrapText="1"/>
    </xf>
    <xf numFmtId="0" fontId="13" fillId="2" borderId="47" xfId="0" applyFont="1" applyFill="1" applyBorder="1" applyAlignment="1">
      <alignment horizontal="left" vertical="center" wrapText="1"/>
    </xf>
    <xf numFmtId="0" fontId="13" fillId="2" borderId="48" xfId="0" applyFont="1" applyFill="1" applyBorder="1" applyAlignment="1">
      <alignment horizontal="left" vertical="center" wrapText="1"/>
    </xf>
    <xf numFmtId="2" fontId="15" fillId="3" borderId="25" xfId="0" applyNumberFormat="1" applyFont="1" applyFill="1" applyBorder="1" applyAlignment="1" applyProtection="1">
      <alignment horizontal="center" vertical="center"/>
      <protection locked="0"/>
    </xf>
    <xf numFmtId="2" fontId="15" fillId="3" borderId="26" xfId="0" applyNumberFormat="1" applyFont="1" applyFill="1" applyBorder="1" applyAlignment="1" applyProtection="1">
      <alignment horizontal="center" vertical="center"/>
      <protection locked="0"/>
    </xf>
    <xf numFmtId="2" fontId="15" fillId="3" borderId="27" xfId="0" applyNumberFormat="1" applyFont="1" applyFill="1" applyBorder="1" applyAlignment="1" applyProtection="1">
      <alignment horizontal="center" vertical="center"/>
      <protection locked="0"/>
    </xf>
    <xf numFmtId="0" fontId="9" fillId="2" borderId="1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36" xfId="0" applyFont="1" applyFill="1" applyBorder="1" applyAlignment="1">
      <alignment horizontal="center" vertical="center"/>
    </xf>
    <xf numFmtId="0" fontId="9" fillId="2" borderId="33" xfId="0" applyFont="1" applyFill="1" applyBorder="1" applyAlignment="1">
      <alignment horizontal="center"/>
    </xf>
    <xf numFmtId="0" fontId="9" fillId="2" borderId="10" xfId="0" applyFont="1" applyFill="1" applyBorder="1" applyAlignment="1">
      <alignment horizontal="center"/>
    </xf>
    <xf numFmtId="0" fontId="14" fillId="3" borderId="0" xfId="0" applyFont="1" applyFill="1" applyAlignment="1" applyProtection="1">
      <alignment horizontal="left" wrapText="1"/>
      <protection locked="0"/>
    </xf>
    <xf numFmtId="0" fontId="2" fillId="2" borderId="0" xfId="2" applyFont="1" applyFill="1"/>
    <xf numFmtId="0" fontId="2" fillId="2" borderId="0" xfId="2" applyFont="1" applyFill="1" applyAlignment="1">
      <alignment horizontal="center"/>
    </xf>
    <xf numFmtId="10" fontId="2" fillId="2" borderId="0" xfId="2" applyNumberFormat="1" applyFont="1" applyFill="1"/>
    <xf numFmtId="164" fontId="2" fillId="2" borderId="0" xfId="2" applyNumberFormat="1" applyFont="1" applyFill="1" applyAlignment="1">
      <alignment horizontal="center"/>
    </xf>
    <xf numFmtId="10" fontId="2" fillId="2" borderId="0" xfId="2" applyNumberFormat="1" applyFont="1" applyFill="1" applyAlignment="1">
      <alignment horizontal="center"/>
    </xf>
    <xf numFmtId="0" fontId="1" fillId="2" borderId="0" xfId="2" applyFont="1" applyFill="1"/>
    <xf numFmtId="2" fontId="2" fillId="2" borderId="0" xfId="2" applyNumberFormat="1" applyFont="1" applyFill="1" applyAlignment="1">
      <alignment horizontal="center"/>
    </xf>
    <xf numFmtId="0" fontId="21" fillId="2" borderId="0" xfId="2" applyFont="1" applyFill="1" applyAlignment="1">
      <alignment horizontal="center" wrapText="1"/>
    </xf>
    <xf numFmtId="0" fontId="21" fillId="2" borderId="0" xfId="2" applyFont="1" applyFill="1" applyAlignment="1">
      <alignment horizontal="center" wrapText="1"/>
    </xf>
    <xf numFmtId="0" fontId="4" fillId="2" borderId="0" xfId="2" applyFont="1" applyFill="1" applyAlignment="1">
      <alignment horizontal="center"/>
    </xf>
    <xf numFmtId="0" fontId="1" fillId="2" borderId="0" xfId="2" applyFont="1" applyFill="1" applyAlignment="1">
      <alignment horizontal="right"/>
    </xf>
    <xf numFmtId="0" fontId="6" fillId="2" borderId="4" xfId="2" applyFont="1" applyFill="1" applyBorder="1"/>
    <xf numFmtId="0" fontId="2" fillId="2" borderId="0" xfId="2" applyFont="1" applyFill="1" applyAlignment="1">
      <alignment horizontal="left" wrapText="1"/>
    </xf>
    <xf numFmtId="174" fontId="2" fillId="2" borderId="0" xfId="2" applyNumberFormat="1" applyFont="1" applyFill="1" applyAlignment="1">
      <alignment horizontal="center"/>
    </xf>
    <xf numFmtId="2" fontId="7" fillId="3" borderId="5" xfId="2" applyNumberFormat="1" applyFont="1" applyFill="1" applyBorder="1" applyAlignment="1" applyProtection="1">
      <alignment horizontal="center"/>
      <protection locked="0"/>
    </xf>
    <xf numFmtId="0" fontId="22" fillId="2" borderId="0" xfId="2" applyFont="1" applyFill="1" applyAlignment="1">
      <alignment horizontal="center"/>
    </xf>
    <xf numFmtId="0" fontId="22" fillId="2" borderId="0" xfId="2" applyFont="1" applyFill="1" applyAlignment="1">
      <alignment horizontal="left"/>
    </xf>
    <xf numFmtId="164" fontId="1" fillId="2" borderId="50" xfId="2" applyNumberFormat="1" applyFont="1" applyFill="1" applyBorder="1" applyAlignment="1">
      <alignment horizontal="center"/>
    </xf>
    <xf numFmtId="164" fontId="1" fillId="2" borderId="48" xfId="2" applyNumberFormat="1" applyFont="1" applyFill="1" applyBorder="1" applyAlignment="1">
      <alignment horizontal="center"/>
    </xf>
    <xf numFmtId="0" fontId="1" fillId="2" borderId="50" xfId="2" applyFont="1" applyFill="1" applyBorder="1" applyAlignment="1">
      <alignment horizontal="center"/>
    </xf>
    <xf numFmtId="0" fontId="1" fillId="2" borderId="48" xfId="2" applyFont="1" applyFill="1" applyBorder="1" applyAlignment="1">
      <alignment horizontal="center"/>
    </xf>
    <xf numFmtId="2" fontId="2" fillId="2" borderId="0" xfId="2" applyNumberFormat="1" applyFont="1" applyFill="1" applyAlignment="1">
      <alignment horizontal="center" wrapText="1"/>
    </xf>
    <xf numFmtId="0" fontId="2" fillId="2" borderId="24" xfId="2" applyFont="1" applyFill="1" applyBorder="1" applyAlignment="1">
      <alignment horizontal="center"/>
    </xf>
    <xf numFmtId="2" fontId="2" fillId="3" borderId="19" xfId="2" applyNumberFormat="1" applyFont="1" applyFill="1" applyBorder="1" applyAlignment="1" applyProtection="1">
      <alignment horizontal="center"/>
      <protection locked="0"/>
    </xf>
    <xf numFmtId="2" fontId="2" fillId="3" borderId="24" xfId="2" applyNumberFormat="1" applyFont="1" applyFill="1" applyBorder="1" applyAlignment="1" applyProtection="1">
      <alignment horizontal="center"/>
      <protection locked="0"/>
    </xf>
    <xf numFmtId="2" fontId="2" fillId="2" borderId="24" xfId="2" applyNumberFormat="1" applyFont="1" applyFill="1" applyBorder="1" applyAlignment="1">
      <alignment horizontal="center"/>
    </xf>
    <xf numFmtId="10" fontId="2" fillId="2" borderId="43" xfId="2" applyNumberFormat="1" applyFont="1" applyFill="1" applyBorder="1" applyAlignment="1">
      <alignment horizontal="center"/>
    </xf>
    <xf numFmtId="0" fontId="2" fillId="2" borderId="22" xfId="2" applyFont="1" applyFill="1" applyBorder="1" applyAlignment="1">
      <alignment horizontal="center"/>
    </xf>
    <xf numFmtId="2" fontId="2" fillId="3" borderId="43" xfId="2" applyNumberFormat="1" applyFont="1" applyFill="1" applyBorder="1" applyAlignment="1" applyProtection="1">
      <alignment horizontal="center"/>
      <protection locked="0"/>
    </xf>
    <xf numFmtId="2" fontId="2" fillId="3" borderId="22" xfId="2" applyNumberFormat="1" applyFont="1" applyFill="1" applyBorder="1" applyAlignment="1" applyProtection="1">
      <alignment horizontal="center"/>
      <protection locked="0"/>
    </xf>
    <xf numFmtId="2" fontId="2" fillId="2" borderId="22" xfId="2" applyNumberFormat="1" applyFont="1" applyFill="1" applyBorder="1" applyAlignment="1">
      <alignment horizontal="center"/>
    </xf>
    <xf numFmtId="2" fontId="2" fillId="3" borderId="43" xfId="2" applyNumberFormat="1" applyFont="1" applyFill="1" applyBorder="1" applyAlignment="1" applyProtection="1">
      <alignment horizontal="center" wrapText="1"/>
      <protection locked="0"/>
    </xf>
    <xf numFmtId="172" fontId="2" fillId="2" borderId="0" xfId="2" applyNumberFormat="1" applyFont="1" applyFill="1" applyAlignment="1">
      <alignment horizontal="center"/>
    </xf>
    <xf numFmtId="172" fontId="20" fillId="2" borderId="0" xfId="2" applyNumberFormat="1" applyFont="1" applyFill="1" applyAlignment="1">
      <alignment horizontal="center"/>
    </xf>
    <xf numFmtId="10" fontId="20" fillId="2" borderId="0" xfId="2" applyNumberFormat="1" applyFont="1" applyFill="1" applyAlignment="1">
      <alignment horizontal="center"/>
    </xf>
    <xf numFmtId="164" fontId="20" fillId="2" borderId="0" xfId="2" applyNumberFormat="1" applyFont="1" applyFill="1" applyAlignment="1">
      <alignment horizontal="center"/>
    </xf>
    <xf numFmtId="2" fontId="19" fillId="2" borderId="0" xfId="2" applyNumberFormat="1" applyFill="1" applyAlignment="1">
      <alignment horizontal="center"/>
    </xf>
    <xf numFmtId="164" fontId="19" fillId="2" borderId="0" xfId="2" applyNumberFormat="1" applyFill="1"/>
    <xf numFmtId="10" fontId="19" fillId="2" borderId="0" xfId="2" applyNumberFormat="1" applyFill="1"/>
    <xf numFmtId="2" fontId="19" fillId="2" borderId="0" xfId="2" applyNumberFormat="1" applyFill="1"/>
    <xf numFmtId="0" fontId="19" fillId="2" borderId="0" xfId="2" applyFill="1" applyAlignment="1">
      <alignment horizontal="right"/>
    </xf>
    <xf numFmtId="1" fontId="2" fillId="2" borderId="23" xfId="2" applyNumberFormat="1" applyFont="1" applyFill="1" applyBorder="1" applyAlignment="1">
      <alignment horizontal="center"/>
    </xf>
    <xf numFmtId="2" fontId="2" fillId="3" borderId="44" xfId="2" applyNumberFormat="1" applyFont="1" applyFill="1" applyBorder="1" applyAlignment="1" applyProtection="1">
      <alignment horizontal="center" wrapText="1"/>
      <protection locked="0"/>
    </xf>
    <xf numFmtId="2" fontId="2" fillId="3" borderId="23" xfId="2" applyNumberFormat="1" applyFont="1" applyFill="1" applyBorder="1" applyAlignment="1" applyProtection="1">
      <alignment horizontal="center"/>
      <protection locked="0"/>
    </xf>
    <xf numFmtId="2" fontId="2" fillId="2" borderId="23" xfId="2" applyNumberFormat="1" applyFont="1" applyFill="1" applyBorder="1" applyAlignment="1">
      <alignment horizontal="center"/>
    </xf>
    <xf numFmtId="10" fontId="2" fillId="2" borderId="44" xfId="2" applyNumberFormat="1" applyFont="1" applyFill="1" applyBorder="1" applyAlignment="1">
      <alignment horizontal="center"/>
    </xf>
    <xf numFmtId="0" fontId="2" fillId="2" borderId="32" xfId="2" applyFont="1" applyFill="1" applyBorder="1" applyAlignment="1">
      <alignment horizontal="right"/>
    </xf>
    <xf numFmtId="172" fontId="2" fillId="2" borderId="38" xfId="2" applyNumberFormat="1" applyFont="1" applyFill="1" applyBorder="1" applyAlignment="1">
      <alignment horizontal="center"/>
    </xf>
    <xf numFmtId="172" fontId="2" fillId="2" borderId="51" xfId="2" applyNumberFormat="1" applyFont="1" applyFill="1" applyBorder="1" applyAlignment="1">
      <alignment horizontal="center"/>
    </xf>
    <xf numFmtId="172" fontId="2" fillId="2" borderId="42" xfId="2" applyNumberFormat="1" applyFont="1" applyFill="1" applyBorder="1" applyAlignment="1">
      <alignment horizontal="center"/>
    </xf>
    <xf numFmtId="0" fontId="2" fillId="2" borderId="52" xfId="2" applyFont="1" applyFill="1" applyBorder="1" applyAlignment="1">
      <alignment horizontal="right"/>
    </xf>
    <xf numFmtId="172" fontId="1" fillId="2" borderId="20" xfId="2" applyNumberFormat="1" applyFont="1" applyFill="1" applyBorder="1" applyAlignment="1">
      <alignment horizontal="center"/>
    </xf>
    <xf numFmtId="172" fontId="1" fillId="2" borderId="53" xfId="2" applyNumberFormat="1" applyFont="1" applyFill="1" applyBorder="1" applyAlignment="1">
      <alignment horizontal="center"/>
    </xf>
    <xf numFmtId="172" fontId="1" fillId="2" borderId="54" xfId="2" applyNumberFormat="1" applyFont="1" applyFill="1" applyBorder="1" applyAlignment="1">
      <alignment horizontal="center"/>
    </xf>
    <xf numFmtId="164" fontId="2" fillId="2" borderId="0" xfId="2" applyNumberFormat="1" applyFont="1" applyFill="1"/>
    <xf numFmtId="0" fontId="1" fillId="2" borderId="50" xfId="2" applyFont="1" applyFill="1" applyBorder="1" applyAlignment="1">
      <alignment horizontal="center" vertical="center"/>
    </xf>
    <xf numFmtId="0" fontId="1" fillId="2" borderId="50" xfId="2" applyFont="1" applyFill="1" applyBorder="1" applyAlignment="1">
      <alignment horizontal="center" wrapText="1"/>
    </xf>
    <xf numFmtId="167" fontId="1" fillId="2" borderId="25" xfId="2" applyNumberFormat="1" applyFont="1" applyFill="1" applyBorder="1" applyAlignment="1">
      <alignment horizontal="center" vertical="center"/>
    </xf>
    <xf numFmtId="165" fontId="1" fillId="2" borderId="39" xfId="2" applyNumberFormat="1" applyFont="1" applyFill="1" applyBorder="1" applyAlignment="1">
      <alignment horizontal="center"/>
    </xf>
    <xf numFmtId="175" fontId="1" fillId="2" borderId="33" xfId="2" applyNumberFormat="1" applyFont="1" applyFill="1" applyBorder="1" applyAlignment="1">
      <alignment horizontal="center" vertical="center"/>
    </xf>
    <xf numFmtId="167" fontId="1" fillId="2" borderId="27" xfId="2" applyNumberFormat="1" applyFont="1" applyFill="1" applyBorder="1" applyAlignment="1">
      <alignment horizontal="center" vertical="center"/>
    </xf>
    <xf numFmtId="165" fontId="1" fillId="2" borderId="23" xfId="2" applyNumberFormat="1" applyFont="1" applyFill="1" applyBorder="1" applyAlignment="1">
      <alignment horizontal="center"/>
    </xf>
    <xf numFmtId="0" fontId="2" fillId="2" borderId="9" xfId="2" applyFont="1" applyFill="1" applyBorder="1"/>
    <xf numFmtId="0" fontId="2" fillId="2" borderId="0" xfId="2" applyFont="1" applyFill="1" applyAlignment="1">
      <alignment horizontal="right"/>
    </xf>
    <xf numFmtId="10" fontId="2" fillId="2" borderId="47" xfId="2" applyNumberFormat="1" applyFont="1" applyFill="1" applyBorder="1"/>
    <xf numFmtId="0" fontId="1" fillId="2" borderId="10" xfId="2" applyFont="1" applyFill="1" applyBorder="1" applyAlignment="1">
      <alignment horizontal="center"/>
    </xf>
    <xf numFmtId="0" fontId="1" fillId="2" borderId="10" xfId="2" applyFont="1" applyFill="1" applyBorder="1" applyAlignment="1">
      <alignment horizontal="center"/>
    </xf>
    <xf numFmtId="0" fontId="2" fillId="2" borderId="10" xfId="2" applyFont="1" applyFill="1" applyBorder="1" applyAlignment="1">
      <alignment horizontal="center"/>
    </xf>
    <xf numFmtId="0" fontId="1" fillId="2" borderId="0" xfId="2" applyFont="1" applyFill="1" applyAlignment="1">
      <alignment horizontal="right"/>
    </xf>
    <xf numFmtId="0" fontId="2" fillId="2" borderId="7" xfId="2" applyFont="1" applyFill="1" applyBorder="1"/>
    <xf numFmtId="0" fontId="1" fillId="2" borderId="11" xfId="2" applyFont="1" applyFill="1" applyBorder="1"/>
    <xf numFmtId="0" fontId="2" fillId="2" borderId="11" xfId="2" applyFont="1" applyFill="1" applyBorder="1"/>
    <xf numFmtId="0" fontId="19" fillId="2" borderId="0" xfId="2" applyFill="1"/>
  </cellXfs>
  <cellStyles count="4">
    <cellStyle name="Normal" xfId="0" builtinId="0"/>
    <cellStyle name="Normal 2" xfId="1"/>
    <cellStyle name="Normal 3" xfId="2"/>
    <cellStyle name="Normal 4" xfId="3"/>
  </cellStyles>
  <dxfs count="22"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b val="0"/>
        <i val="0"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b val="0"/>
        <i val="0"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workbookViewId="0">
      <selection activeCell="C28" sqref="C28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171" t="s">
        <v>0</v>
      </c>
      <c r="B15" s="171"/>
      <c r="C15" s="171"/>
      <c r="D15" s="171"/>
      <c r="E15" s="171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8" t="s">
        <v>99</v>
      </c>
      <c r="C18" s="10"/>
      <c r="D18" s="10"/>
      <c r="E18" s="10"/>
    </row>
    <row r="19" spans="1:6" ht="16.5" customHeight="1" x14ac:dyDescent="0.3">
      <c r="A19" s="11" t="s">
        <v>6</v>
      </c>
      <c r="B19" s="12">
        <v>100</v>
      </c>
      <c r="C19" s="10"/>
      <c r="D19" s="10"/>
      <c r="E19" s="10"/>
    </row>
    <row r="20" spans="1:6" ht="16.5" customHeight="1" x14ac:dyDescent="0.3">
      <c r="A20" s="7" t="s">
        <v>8</v>
      </c>
      <c r="B20" s="12">
        <v>9.25</v>
      </c>
      <c r="C20" s="10"/>
      <c r="D20" s="10"/>
      <c r="E20" s="10"/>
    </row>
    <row r="21" spans="1:6" ht="16.5" customHeight="1" x14ac:dyDescent="0.3">
      <c r="A21" s="7" t="s">
        <v>9</v>
      </c>
      <c r="B21" s="13">
        <f>9.25/100</f>
        <v>9.2499999999999999E-2</v>
      </c>
      <c r="C21" s="10"/>
      <c r="D21" s="10"/>
      <c r="E21" s="10"/>
    </row>
    <row r="22" spans="1:6" ht="15.75" customHeight="1" x14ac:dyDescent="0.25">
      <c r="A22" s="10"/>
      <c r="B22" s="10"/>
      <c r="C22" s="10"/>
      <c r="D22" s="10"/>
      <c r="E22" s="10"/>
    </row>
    <row r="23" spans="1:6" ht="16.5" customHeight="1" x14ac:dyDescent="0.3">
      <c r="A23" s="14" t="s">
        <v>11</v>
      </c>
      <c r="B23" s="15" t="s">
        <v>12</v>
      </c>
      <c r="C23" s="14" t="s">
        <v>13</v>
      </c>
      <c r="D23" s="14" t="s">
        <v>14</v>
      </c>
      <c r="E23" s="16" t="s">
        <v>15</v>
      </c>
    </row>
    <row r="24" spans="1:6" ht="16.5" customHeight="1" x14ac:dyDescent="0.3">
      <c r="A24" s="17">
        <v>1</v>
      </c>
      <c r="B24" s="18">
        <v>40306295</v>
      </c>
      <c r="C24" s="18">
        <v>7170.38</v>
      </c>
      <c r="D24" s="19">
        <v>1.05</v>
      </c>
      <c r="E24" s="20">
        <v>6.12</v>
      </c>
    </row>
    <row r="25" spans="1:6" ht="16.5" customHeight="1" x14ac:dyDescent="0.3">
      <c r="A25" s="17">
        <v>2</v>
      </c>
      <c r="B25" s="18">
        <v>40291130</v>
      </c>
      <c r="C25" s="18">
        <v>7161.22</v>
      </c>
      <c r="D25" s="19">
        <v>1.06</v>
      </c>
      <c r="E25" s="19">
        <v>6.11</v>
      </c>
    </row>
    <row r="26" spans="1:6" ht="16.5" customHeight="1" x14ac:dyDescent="0.3">
      <c r="A26" s="17">
        <v>3</v>
      </c>
      <c r="B26" s="18">
        <v>40327254</v>
      </c>
      <c r="C26" s="18">
        <v>7192.87</v>
      </c>
      <c r="D26" s="19">
        <v>1.05</v>
      </c>
      <c r="E26" s="19">
        <v>6.11</v>
      </c>
    </row>
    <row r="27" spans="1:6" ht="16.5" customHeight="1" x14ac:dyDescent="0.3">
      <c r="A27" s="17">
        <v>4</v>
      </c>
      <c r="B27" s="18">
        <v>40270439</v>
      </c>
      <c r="C27" s="18">
        <v>7170.07</v>
      </c>
      <c r="D27" s="19">
        <v>1.06</v>
      </c>
      <c r="E27" s="19">
        <v>6.1</v>
      </c>
    </row>
    <row r="28" spans="1:6" ht="16.5" customHeight="1" x14ac:dyDescent="0.3">
      <c r="A28" s="17">
        <v>5</v>
      </c>
      <c r="B28" s="18">
        <v>40286117</v>
      </c>
      <c r="C28" s="18">
        <v>7161.59</v>
      </c>
      <c r="D28" s="19">
        <v>1.06</v>
      </c>
      <c r="E28" s="19">
        <v>6.09</v>
      </c>
    </row>
    <row r="29" spans="1:6" ht="16.5" customHeight="1" x14ac:dyDescent="0.3">
      <c r="A29" s="17">
        <v>6</v>
      </c>
      <c r="B29" s="21">
        <v>40283606</v>
      </c>
      <c r="C29" s="21">
        <v>7164.63</v>
      </c>
      <c r="D29" s="22">
        <v>1.04</v>
      </c>
      <c r="E29" s="22">
        <v>6.09</v>
      </c>
    </row>
    <row r="30" spans="1:6" ht="16.5" customHeight="1" x14ac:dyDescent="0.3">
      <c r="A30" s="23" t="s">
        <v>16</v>
      </c>
      <c r="B30" s="24">
        <f>AVERAGE(B24:B29)</f>
        <v>40294140.166666664</v>
      </c>
      <c r="C30" s="25">
        <f>AVERAGE(C24:C29)</f>
        <v>7170.126666666667</v>
      </c>
      <c r="D30" s="26">
        <f>AVERAGE(D24:D29)</f>
        <v>1.0533333333333335</v>
      </c>
      <c r="E30" s="26">
        <f>AVERAGE(E24:E29)</f>
        <v>6.1033333333333326</v>
      </c>
    </row>
    <row r="31" spans="1:6" ht="16.5" customHeight="1" x14ac:dyDescent="0.3">
      <c r="A31" s="27" t="s">
        <v>17</v>
      </c>
      <c r="B31" s="28">
        <f>(STDEV(B24:B29)/B30)</f>
        <v>4.9515893278530602E-4</v>
      </c>
      <c r="C31" s="29"/>
      <c r="D31" s="29"/>
      <c r="E31" s="30"/>
      <c r="F31" s="2"/>
    </row>
    <row r="32" spans="1:6" s="2" customFormat="1" ht="16.5" customHeight="1" x14ac:dyDescent="0.3">
      <c r="A32" s="31" t="s">
        <v>18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19</v>
      </c>
      <c r="B34" s="37" t="s">
        <v>104</v>
      </c>
      <c r="C34" s="38"/>
      <c r="D34" s="38"/>
      <c r="E34" s="39"/>
    </row>
    <row r="35" spans="1:6" ht="16.5" customHeight="1" x14ac:dyDescent="0.3">
      <c r="A35" s="11"/>
      <c r="B35" s="37" t="s">
        <v>21</v>
      </c>
      <c r="C35" s="38"/>
      <c r="D35" s="38"/>
      <c r="E35" s="39"/>
      <c r="F35" s="2"/>
    </row>
    <row r="36" spans="1:6" ht="16.5" customHeight="1" x14ac:dyDescent="0.3">
      <c r="A36" s="11"/>
      <c r="B36" s="40" t="s">
        <v>100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23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9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11</v>
      </c>
      <c r="B44" s="15" t="s">
        <v>12</v>
      </c>
      <c r="C44" s="14" t="s">
        <v>13</v>
      </c>
      <c r="D44" s="14" t="s">
        <v>14</v>
      </c>
      <c r="E44" s="16" t="s">
        <v>15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16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17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18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19</v>
      </c>
      <c r="B55" s="37" t="s">
        <v>20</v>
      </c>
      <c r="C55" s="38"/>
      <c r="D55" s="38"/>
      <c r="E55" s="39"/>
    </row>
    <row r="56" spans="1:7" ht="16.5" customHeight="1" x14ac:dyDescent="0.3">
      <c r="A56" s="11"/>
      <c r="B56" s="37" t="s">
        <v>21</v>
      </c>
      <c r="C56" s="38"/>
      <c r="D56" s="38"/>
      <c r="E56" s="39"/>
      <c r="F56" s="2"/>
    </row>
    <row r="57" spans="1:7" ht="16.5" customHeight="1" x14ac:dyDescent="0.3">
      <c r="A57" s="11"/>
      <c r="B57" s="40" t="s">
        <v>22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172" t="s">
        <v>24</v>
      </c>
      <c r="C59" s="172"/>
      <c r="E59" s="45" t="s">
        <v>25</v>
      </c>
      <c r="F59" s="46"/>
      <c r="G59" s="45" t="s">
        <v>26</v>
      </c>
    </row>
    <row r="60" spans="1:7" ht="15" customHeight="1" x14ac:dyDescent="0.3">
      <c r="A60" s="47" t="s">
        <v>27</v>
      </c>
      <c r="B60" s="48" t="s">
        <v>102</v>
      </c>
      <c r="C60" s="48"/>
      <c r="E60" s="48" t="s">
        <v>103</v>
      </c>
      <c r="F60" s="2"/>
      <c r="G60" s="49"/>
    </row>
    <row r="61" spans="1:7" ht="15" customHeight="1" x14ac:dyDescent="0.3">
      <c r="A61" s="47" t="s">
        <v>28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2"/>
  <sheetViews>
    <sheetView workbookViewId="0">
      <selection activeCell="B26" sqref="B26"/>
    </sheetView>
  </sheetViews>
  <sheetFormatPr defaultColWidth="9.140625" defaultRowHeight="16.5" x14ac:dyDescent="0.3"/>
  <cols>
    <col min="1" max="1" width="13.140625" style="217" customWidth="1"/>
    <col min="2" max="2" width="17.85546875" style="266" customWidth="1"/>
    <col min="3" max="3" width="18.85546875" style="217" customWidth="1"/>
    <col min="4" max="4" width="19.7109375" style="214" customWidth="1"/>
    <col min="5" max="5" width="18.42578125" style="217" customWidth="1"/>
    <col min="6" max="6" width="6.42578125" style="208" customWidth="1"/>
    <col min="7" max="7" width="17.140625" style="208" customWidth="1"/>
    <col min="8" max="8" width="13.140625" style="208" customWidth="1"/>
    <col min="9" max="9" width="11" style="208" customWidth="1"/>
    <col min="10" max="10" width="15" style="208" customWidth="1"/>
    <col min="11" max="11" width="7.5703125" style="208" customWidth="1"/>
    <col min="12" max="12" width="13.140625" style="208" customWidth="1"/>
    <col min="13" max="13" width="11" style="208" customWidth="1"/>
    <col min="14" max="14" width="12.28515625" style="208" customWidth="1"/>
    <col min="15" max="15" width="6.5703125" style="208" customWidth="1"/>
    <col min="16" max="16" width="9.140625" style="208"/>
    <col min="17" max="16384" width="9.140625" style="275"/>
  </cols>
  <sheetData>
    <row r="1" spans="1:15" ht="15" x14ac:dyDescent="0.3">
      <c r="A1" s="203"/>
      <c r="B1" s="204"/>
      <c r="C1" s="203"/>
      <c r="D1" s="205"/>
      <c r="E1" s="206"/>
      <c r="F1" s="204"/>
      <c r="G1" s="206"/>
      <c r="H1" s="206"/>
      <c r="I1" s="204"/>
      <c r="J1" s="206"/>
      <c r="K1" s="207"/>
      <c r="L1" s="206"/>
      <c r="M1" s="204"/>
      <c r="N1" s="206"/>
      <c r="O1" s="204"/>
    </row>
    <row r="2" spans="1:15" ht="15" x14ac:dyDescent="0.3">
      <c r="A2" s="203"/>
      <c r="B2" s="204"/>
      <c r="C2" s="203"/>
      <c r="D2" s="205"/>
      <c r="E2" s="209"/>
      <c r="F2" s="204"/>
      <c r="G2" s="209"/>
      <c r="H2" s="209"/>
      <c r="I2" s="204"/>
      <c r="J2" s="209"/>
      <c r="K2" s="207"/>
      <c r="L2" s="209"/>
      <c r="M2" s="207"/>
      <c r="N2" s="209"/>
      <c r="O2" s="207"/>
    </row>
    <row r="3" spans="1:15" ht="15" x14ac:dyDescent="0.3">
      <c r="A3" s="203"/>
      <c r="B3" s="204"/>
      <c r="C3" s="203"/>
      <c r="D3" s="205"/>
      <c r="E3" s="209"/>
      <c r="F3" s="204"/>
      <c r="G3" s="209"/>
      <c r="H3" s="209"/>
      <c r="I3" s="204"/>
      <c r="J3" s="209"/>
      <c r="K3" s="207"/>
      <c r="L3" s="209"/>
      <c r="M3" s="207"/>
      <c r="N3" s="209"/>
      <c r="O3" s="207"/>
    </row>
    <row r="4" spans="1:15" ht="15" x14ac:dyDescent="0.3">
      <c r="A4" s="203"/>
      <c r="B4" s="204"/>
      <c r="C4" s="203"/>
      <c r="D4" s="205"/>
      <c r="E4" s="209"/>
      <c r="F4" s="204"/>
      <c r="G4" s="209"/>
      <c r="H4" s="209"/>
      <c r="I4" s="204"/>
      <c r="J4" s="209"/>
      <c r="K4" s="207"/>
      <c r="L4" s="209"/>
      <c r="M4" s="207"/>
      <c r="N4" s="209"/>
      <c r="O4" s="207"/>
    </row>
    <row r="5" spans="1:15" ht="15" x14ac:dyDescent="0.3">
      <c r="A5" s="203"/>
      <c r="B5" s="204"/>
      <c r="C5" s="203"/>
      <c r="D5" s="205"/>
      <c r="E5" s="209"/>
      <c r="F5" s="204"/>
      <c r="G5" s="209"/>
      <c r="H5" s="209"/>
      <c r="I5" s="204"/>
      <c r="J5" s="209"/>
      <c r="K5" s="207"/>
      <c r="L5" s="209"/>
      <c r="M5" s="207"/>
      <c r="N5" s="209"/>
      <c r="O5" s="207"/>
    </row>
    <row r="6" spans="1:15" ht="15" x14ac:dyDescent="0.3">
      <c r="A6" s="203"/>
      <c r="B6" s="204"/>
      <c r="C6" s="203"/>
      <c r="D6" s="205"/>
      <c r="E6" s="209"/>
      <c r="F6" s="204"/>
      <c r="G6" s="209"/>
      <c r="H6" s="209"/>
      <c r="I6" s="204"/>
      <c r="J6" s="209"/>
      <c r="K6" s="207"/>
      <c r="L6" s="209"/>
      <c r="M6" s="207"/>
      <c r="N6" s="209"/>
      <c r="O6" s="207"/>
    </row>
    <row r="7" spans="1:15" ht="15" x14ac:dyDescent="0.3">
      <c r="A7" s="203"/>
      <c r="B7" s="204"/>
      <c r="C7" s="203"/>
      <c r="D7" s="205"/>
      <c r="E7" s="209"/>
      <c r="F7" s="204"/>
      <c r="G7" s="209"/>
      <c r="H7" s="209"/>
      <c r="I7" s="204"/>
      <c r="J7" s="209"/>
      <c r="K7" s="207"/>
      <c r="L7" s="209"/>
      <c r="M7" s="207"/>
      <c r="N7" s="209"/>
      <c r="O7" s="207"/>
    </row>
    <row r="8" spans="1:15" ht="19.5" customHeight="1" x14ac:dyDescent="0.3">
      <c r="A8" s="210" t="s">
        <v>31</v>
      </c>
      <c r="B8" s="210"/>
      <c r="C8" s="210"/>
      <c r="D8" s="210"/>
      <c r="E8" s="210"/>
      <c r="F8" s="210"/>
      <c r="G8" s="210"/>
      <c r="H8" s="209"/>
      <c r="I8" s="204"/>
      <c r="J8" s="209"/>
      <c r="K8" s="207"/>
      <c r="L8" s="209"/>
      <c r="M8" s="207"/>
      <c r="N8" s="209"/>
      <c r="O8" s="207"/>
    </row>
    <row r="9" spans="1:15" ht="19.5" customHeight="1" x14ac:dyDescent="0.3">
      <c r="A9" s="211"/>
      <c r="B9" s="211"/>
      <c r="C9" s="211"/>
      <c r="D9" s="211"/>
      <c r="E9" s="211"/>
      <c r="F9" s="211"/>
      <c r="G9" s="211"/>
      <c r="H9" s="209"/>
      <c r="I9" s="204"/>
      <c r="J9" s="209"/>
      <c r="K9" s="207"/>
      <c r="L9" s="209"/>
      <c r="M9" s="207"/>
      <c r="N9" s="209"/>
      <c r="O9" s="207"/>
    </row>
    <row r="10" spans="1:15" ht="16.5" customHeight="1" x14ac:dyDescent="0.3">
      <c r="A10" s="212" t="s">
        <v>105</v>
      </c>
      <c r="B10" s="212"/>
      <c r="C10" s="212"/>
      <c r="D10" s="212"/>
      <c r="E10" s="212"/>
      <c r="F10" s="212"/>
      <c r="G10" s="212"/>
      <c r="H10" s="209"/>
      <c r="I10" s="204"/>
      <c r="J10" s="209"/>
      <c r="K10" s="207"/>
      <c r="L10" s="209"/>
      <c r="M10" s="207"/>
      <c r="N10" s="209"/>
      <c r="O10" s="207"/>
    </row>
    <row r="11" spans="1:15" ht="15" customHeight="1" x14ac:dyDescent="0.3">
      <c r="A11" s="213" t="s">
        <v>33</v>
      </c>
      <c r="B11" s="213"/>
      <c r="C11" s="203" t="s">
        <v>106</v>
      </c>
      <c r="E11" s="209"/>
      <c r="F11" s="204"/>
      <c r="G11" s="209"/>
      <c r="H11" s="209"/>
      <c r="I11" s="204"/>
      <c r="J11" s="209"/>
      <c r="K11" s="207"/>
      <c r="L11" s="209"/>
      <c r="M11" s="207"/>
      <c r="N11" s="209"/>
      <c r="O11" s="207"/>
    </row>
    <row r="12" spans="1:15" ht="15" customHeight="1" x14ac:dyDescent="0.3">
      <c r="A12" s="213" t="s">
        <v>34</v>
      </c>
      <c r="B12" s="213"/>
      <c r="C12" s="203" t="s">
        <v>107</v>
      </c>
      <c r="E12" s="209"/>
      <c r="F12" s="204"/>
      <c r="G12" s="209"/>
      <c r="H12" s="209"/>
      <c r="I12" s="204"/>
      <c r="J12" s="209"/>
      <c r="K12" s="207"/>
      <c r="L12" s="209"/>
      <c r="M12" s="207"/>
      <c r="N12" s="209"/>
      <c r="O12" s="207"/>
    </row>
    <row r="13" spans="1:15" ht="15" customHeight="1" x14ac:dyDescent="0.3">
      <c r="A13" s="213" t="s">
        <v>35</v>
      </c>
      <c r="B13" s="213"/>
      <c r="C13" s="203" t="s">
        <v>108</v>
      </c>
      <c r="E13" s="209"/>
      <c r="F13" s="204"/>
      <c r="G13" s="209"/>
      <c r="H13" s="209"/>
      <c r="I13" s="204"/>
      <c r="J13" s="209"/>
      <c r="K13" s="207"/>
      <c r="L13" s="209"/>
      <c r="M13" s="207"/>
      <c r="N13" s="209"/>
      <c r="O13" s="207"/>
    </row>
    <row r="14" spans="1:15" ht="15" customHeight="1" x14ac:dyDescent="0.3">
      <c r="A14" s="213" t="s">
        <v>36</v>
      </c>
      <c r="B14" s="213"/>
      <c r="C14" s="215" t="s">
        <v>109</v>
      </c>
      <c r="D14" s="215"/>
      <c r="E14" s="215"/>
      <c r="F14" s="215"/>
      <c r="G14" s="215"/>
      <c r="H14" s="209"/>
      <c r="I14" s="204"/>
      <c r="J14" s="209"/>
      <c r="K14" s="207"/>
      <c r="L14" s="209"/>
      <c r="M14" s="207"/>
      <c r="N14" s="209"/>
      <c r="O14" s="207"/>
    </row>
    <row r="15" spans="1:15" ht="15" customHeight="1" x14ac:dyDescent="0.3">
      <c r="A15" s="213" t="s">
        <v>37</v>
      </c>
      <c r="B15" s="213"/>
      <c r="C15" s="216" t="s">
        <v>110</v>
      </c>
      <c r="D15" s="203"/>
      <c r="E15" s="209"/>
      <c r="F15" s="204"/>
      <c r="G15" s="209"/>
      <c r="H15" s="209"/>
      <c r="I15" s="204"/>
      <c r="J15" s="209"/>
      <c r="K15" s="207"/>
      <c r="L15" s="209"/>
      <c r="M15" s="207"/>
      <c r="N15" s="209"/>
      <c r="O15" s="207"/>
    </row>
    <row r="16" spans="1:15" ht="15" customHeight="1" x14ac:dyDescent="0.3">
      <c r="A16" s="213" t="s">
        <v>38</v>
      </c>
      <c r="B16" s="213"/>
      <c r="C16" s="216" t="s">
        <v>111</v>
      </c>
      <c r="D16" s="203"/>
      <c r="E16" s="209"/>
      <c r="F16" s="204"/>
      <c r="G16" s="209"/>
      <c r="H16" s="209"/>
      <c r="I16" s="204"/>
      <c r="J16" s="209"/>
      <c r="K16" s="207"/>
      <c r="L16" s="209"/>
      <c r="M16" s="207"/>
      <c r="N16" s="209"/>
      <c r="O16" s="207"/>
    </row>
    <row r="17" spans="1:15" x14ac:dyDescent="0.3">
      <c r="B17" s="203"/>
      <c r="D17" s="203"/>
      <c r="E17" s="209"/>
      <c r="F17" s="204"/>
      <c r="G17" s="209"/>
      <c r="H17" s="209"/>
      <c r="I17" s="204"/>
      <c r="J17" s="209"/>
      <c r="K17" s="207"/>
      <c r="L17" s="209"/>
      <c r="M17" s="207"/>
      <c r="N17" s="209"/>
      <c r="O17" s="207"/>
    </row>
    <row r="18" spans="1:15" ht="15" customHeight="1" x14ac:dyDescent="0.3">
      <c r="A18" s="218" t="s">
        <v>1</v>
      </c>
      <c r="B18" s="218"/>
      <c r="C18" s="219" t="s">
        <v>112</v>
      </c>
      <c r="D18" s="203"/>
      <c r="E18" s="209"/>
      <c r="F18" s="204"/>
      <c r="G18" s="209"/>
      <c r="H18" s="209"/>
      <c r="I18" s="204"/>
      <c r="J18" s="209"/>
      <c r="K18" s="207"/>
      <c r="L18" s="209"/>
      <c r="M18" s="207"/>
      <c r="N18" s="209"/>
      <c r="O18" s="207"/>
    </row>
    <row r="19" spans="1:15" ht="15.75" customHeight="1" thickBot="1" x14ac:dyDescent="0.35">
      <c r="A19" s="208"/>
      <c r="B19" s="203"/>
      <c r="D19" s="203"/>
      <c r="E19" s="209"/>
      <c r="F19" s="204"/>
      <c r="G19" s="209"/>
      <c r="H19" s="209"/>
      <c r="I19" s="204"/>
      <c r="J19" s="209"/>
      <c r="K19" s="207"/>
      <c r="L19" s="209"/>
      <c r="M19" s="207"/>
      <c r="N19" s="209"/>
      <c r="O19" s="207"/>
    </row>
    <row r="20" spans="1:15" ht="15.75" customHeight="1" thickBot="1" x14ac:dyDescent="0.35">
      <c r="A20" s="220" t="s">
        <v>113</v>
      </c>
      <c r="B20" s="221" t="s">
        <v>114</v>
      </c>
      <c r="C20" s="222" t="s">
        <v>115</v>
      </c>
      <c r="D20" s="220" t="s">
        <v>116</v>
      </c>
      <c r="E20" s="223" t="s">
        <v>117</v>
      </c>
      <c r="G20" s="209"/>
      <c r="H20" s="224"/>
      <c r="I20" s="204"/>
      <c r="J20" s="209"/>
      <c r="K20" s="207"/>
      <c r="L20" s="224"/>
      <c r="M20" s="207"/>
      <c r="N20" s="224"/>
      <c r="O20" s="207"/>
    </row>
    <row r="21" spans="1:15" ht="15" x14ac:dyDescent="0.3">
      <c r="A21" s="225">
        <v>1</v>
      </c>
      <c r="B21" s="226">
        <v>52223.59</v>
      </c>
      <c r="C21" s="227">
        <v>50067.81</v>
      </c>
      <c r="D21" s="228">
        <f t="shared" ref="D21:D40" si="0">B21-C21</f>
        <v>2155.7799999999988</v>
      </c>
      <c r="E21" s="229">
        <f t="shared" ref="E21:E40" si="1">(D21-$D$43)/$D$43</f>
        <v>-3.254087953772058E-3</v>
      </c>
      <c r="G21" s="209"/>
      <c r="H21" s="224"/>
      <c r="I21" s="204"/>
      <c r="J21" s="209"/>
      <c r="K21" s="207"/>
      <c r="L21" s="224"/>
      <c r="M21" s="207"/>
      <c r="N21" s="224"/>
      <c r="O21" s="207"/>
    </row>
    <row r="22" spans="1:15" ht="15" x14ac:dyDescent="0.3">
      <c r="A22" s="230">
        <v>2</v>
      </c>
      <c r="B22" s="231">
        <v>54341.88</v>
      </c>
      <c r="C22" s="232">
        <v>52169.01</v>
      </c>
      <c r="D22" s="233">
        <f t="shared" si="0"/>
        <v>2172.8699999999953</v>
      </c>
      <c r="E22" s="229">
        <f t="shared" si="1"/>
        <v>4.6476402545175466E-3</v>
      </c>
      <c r="G22" s="209"/>
      <c r="H22" s="224"/>
      <c r="I22" s="204"/>
      <c r="J22" s="209"/>
      <c r="K22" s="207"/>
      <c r="L22" s="224"/>
      <c r="M22" s="207"/>
      <c r="N22" s="224"/>
      <c r="O22" s="207"/>
    </row>
    <row r="23" spans="1:15" ht="15" x14ac:dyDescent="0.3">
      <c r="A23" s="230">
        <v>3</v>
      </c>
      <c r="B23" s="231">
        <v>55384.73</v>
      </c>
      <c r="C23" s="232">
        <v>53225.78</v>
      </c>
      <c r="D23" s="233">
        <f t="shared" si="0"/>
        <v>2158.9500000000044</v>
      </c>
      <c r="E23" s="229">
        <f t="shared" si="1"/>
        <v>-1.7884075312836517E-3</v>
      </c>
      <c r="G23" s="209"/>
      <c r="H23" s="224"/>
      <c r="I23" s="204"/>
      <c r="J23" s="209"/>
      <c r="K23" s="207"/>
      <c r="L23" s="224"/>
      <c r="M23" s="207"/>
      <c r="N23" s="224"/>
      <c r="O23" s="207"/>
    </row>
    <row r="24" spans="1:15" ht="15" x14ac:dyDescent="0.3">
      <c r="A24" s="230">
        <v>4</v>
      </c>
      <c r="B24" s="231">
        <v>54844.73</v>
      </c>
      <c r="C24" s="232">
        <v>52682</v>
      </c>
      <c r="D24" s="233">
        <f t="shared" si="0"/>
        <v>2162.7300000000032</v>
      </c>
      <c r="E24" s="229">
        <f t="shared" si="1"/>
        <v>-4.0687658414628311E-5</v>
      </c>
      <c r="G24" s="209"/>
      <c r="H24" s="224"/>
      <c r="I24" s="204"/>
      <c r="J24" s="209"/>
      <c r="K24" s="207"/>
      <c r="L24" s="224"/>
      <c r="M24" s="207"/>
      <c r="N24" s="224"/>
      <c r="O24" s="207"/>
    </row>
    <row r="25" spans="1:15" ht="15" x14ac:dyDescent="0.3">
      <c r="A25" s="230">
        <v>5</v>
      </c>
      <c r="B25" s="231">
        <v>54839</v>
      </c>
      <c r="C25" s="232">
        <v>52676.800000000003</v>
      </c>
      <c r="D25" s="233">
        <f t="shared" si="0"/>
        <v>2162.1999999999971</v>
      </c>
      <c r="E25" s="229">
        <f t="shared" si="1"/>
        <v>-2.857383284229747E-4</v>
      </c>
      <c r="G25" s="209"/>
      <c r="H25" s="224"/>
      <c r="I25" s="204"/>
      <c r="J25" s="209"/>
      <c r="K25" s="207"/>
      <c r="L25" s="224"/>
      <c r="M25" s="207"/>
      <c r="N25" s="224"/>
      <c r="O25" s="207"/>
    </row>
    <row r="26" spans="1:15" ht="15" x14ac:dyDescent="0.3">
      <c r="A26" s="230">
        <v>6</v>
      </c>
      <c r="B26" s="231">
        <v>54308.31</v>
      </c>
      <c r="C26" s="232">
        <v>52132.75</v>
      </c>
      <c r="D26" s="233">
        <f t="shared" si="0"/>
        <v>2175.5599999999977</v>
      </c>
      <c r="E26" s="229">
        <f t="shared" si="1"/>
        <v>5.8913879947353216E-3</v>
      </c>
      <c r="G26" s="209"/>
      <c r="H26" s="224"/>
      <c r="I26" s="204"/>
      <c r="J26" s="209"/>
      <c r="K26" s="207"/>
      <c r="L26" s="224"/>
      <c r="M26" s="207"/>
      <c r="N26" s="224"/>
      <c r="O26" s="207"/>
    </row>
    <row r="27" spans="1:15" ht="15" x14ac:dyDescent="0.3">
      <c r="A27" s="230">
        <v>7</v>
      </c>
      <c r="B27" s="231">
        <v>52544.160000000003</v>
      </c>
      <c r="C27" s="232">
        <v>50384.38</v>
      </c>
      <c r="D27" s="233">
        <f t="shared" si="0"/>
        <v>2159.7800000000061</v>
      </c>
      <c r="E27" s="229">
        <f t="shared" si="1"/>
        <v>-1.4046489348591045E-3</v>
      </c>
      <c r="G27" s="209"/>
      <c r="H27" s="224"/>
      <c r="I27" s="204"/>
      <c r="J27" s="209"/>
      <c r="K27" s="207"/>
      <c r="L27" s="224"/>
      <c r="M27" s="207"/>
      <c r="N27" s="224"/>
      <c r="O27" s="207"/>
    </row>
    <row r="28" spans="1:15" ht="15" x14ac:dyDescent="0.3">
      <c r="A28" s="230">
        <v>8</v>
      </c>
      <c r="B28" s="231">
        <v>54665.72</v>
      </c>
      <c r="C28" s="232">
        <v>52519.61</v>
      </c>
      <c r="D28" s="233">
        <f t="shared" si="0"/>
        <v>2146.1100000000006</v>
      </c>
      <c r="E28" s="229">
        <f t="shared" si="1"/>
        <v>-7.7251067819851821E-3</v>
      </c>
      <c r="G28" s="209"/>
      <c r="H28" s="224"/>
      <c r="I28" s="204"/>
      <c r="J28" s="209"/>
      <c r="K28" s="207"/>
      <c r="L28" s="224"/>
      <c r="M28" s="207"/>
      <c r="N28" s="224"/>
      <c r="O28" s="207"/>
    </row>
    <row r="29" spans="1:15" ht="15" x14ac:dyDescent="0.3">
      <c r="A29" s="230">
        <v>9</v>
      </c>
      <c r="B29" s="231">
        <v>54660.61</v>
      </c>
      <c r="C29" s="232">
        <v>52512.15</v>
      </c>
      <c r="D29" s="233">
        <f t="shared" si="0"/>
        <v>2148.4599999999991</v>
      </c>
      <c r="E29" s="229">
        <f t="shared" si="1"/>
        <v>-6.6385613583764711E-3</v>
      </c>
      <c r="G29" s="209"/>
      <c r="H29" s="224"/>
      <c r="I29" s="204"/>
      <c r="J29" s="209"/>
      <c r="K29" s="207"/>
      <c r="L29" s="224"/>
      <c r="M29" s="207"/>
      <c r="N29" s="224"/>
      <c r="O29" s="207"/>
    </row>
    <row r="30" spans="1:15" ht="15" x14ac:dyDescent="0.3">
      <c r="A30" s="230">
        <v>10</v>
      </c>
      <c r="B30" s="234">
        <v>54660.58</v>
      </c>
      <c r="C30" s="232">
        <v>52468.639999999999</v>
      </c>
      <c r="D30" s="233">
        <f t="shared" si="0"/>
        <v>2191.9400000000023</v>
      </c>
      <c r="E30" s="229">
        <f t="shared" si="1"/>
        <v>1.3464840777172242E-2</v>
      </c>
      <c r="G30" s="209"/>
      <c r="H30" s="224"/>
      <c r="I30" s="204"/>
      <c r="J30" s="209"/>
      <c r="K30" s="207"/>
      <c r="L30" s="224"/>
      <c r="M30" s="207"/>
      <c r="N30" s="224"/>
      <c r="O30" s="207"/>
    </row>
    <row r="31" spans="1:15" ht="15" x14ac:dyDescent="0.3">
      <c r="A31" s="230">
        <v>11</v>
      </c>
      <c r="B31" s="234">
        <v>54687.77</v>
      </c>
      <c r="C31" s="232">
        <v>52534.59</v>
      </c>
      <c r="D31" s="233">
        <f t="shared" si="0"/>
        <v>2153.1800000000003</v>
      </c>
      <c r="E31" s="229">
        <f t="shared" si="1"/>
        <v>-4.4562233160626175E-3</v>
      </c>
      <c r="G31" s="235"/>
      <c r="H31" s="235"/>
      <c r="I31" s="235"/>
      <c r="J31" s="235"/>
      <c r="K31" s="207"/>
      <c r="L31" s="235"/>
      <c r="M31" s="207"/>
      <c r="N31" s="235"/>
      <c r="O31" s="207"/>
    </row>
    <row r="32" spans="1:15" ht="15" x14ac:dyDescent="0.3">
      <c r="A32" s="230">
        <v>12</v>
      </c>
      <c r="B32" s="234">
        <v>54329.760000000002</v>
      </c>
      <c r="C32" s="232">
        <v>52164.55</v>
      </c>
      <c r="D32" s="233">
        <f t="shared" si="0"/>
        <v>2165.2099999999991</v>
      </c>
      <c r="E32" s="229">
        <f t="shared" si="1"/>
        <v>1.105964533307433E-3</v>
      </c>
      <c r="G32" s="235"/>
      <c r="H32" s="235"/>
      <c r="I32" s="235"/>
      <c r="J32" s="235"/>
      <c r="K32" s="207"/>
      <c r="L32" s="235"/>
      <c r="M32" s="235"/>
      <c r="N32" s="235"/>
      <c r="O32" s="235"/>
    </row>
    <row r="33" spans="1:15" ht="15" x14ac:dyDescent="0.3">
      <c r="A33" s="230">
        <v>13</v>
      </c>
      <c r="B33" s="234">
        <v>55783.78</v>
      </c>
      <c r="C33" s="232">
        <v>53615.07</v>
      </c>
      <c r="D33" s="233">
        <f t="shared" si="0"/>
        <v>2168.7099999999991</v>
      </c>
      <c r="E33" s="229">
        <f t="shared" si="1"/>
        <v>2.7242236748533234E-3</v>
      </c>
      <c r="G33" s="236"/>
      <c r="H33" s="236"/>
      <c r="I33" s="236"/>
      <c r="J33" s="236"/>
      <c r="K33" s="237"/>
      <c r="L33" s="236"/>
      <c r="M33" s="236"/>
      <c r="N33" s="238"/>
      <c r="O33" s="236"/>
    </row>
    <row r="34" spans="1:15" ht="15" x14ac:dyDescent="0.3">
      <c r="A34" s="230">
        <v>14</v>
      </c>
      <c r="B34" s="234">
        <v>54343.61</v>
      </c>
      <c r="C34" s="232">
        <v>52181.84</v>
      </c>
      <c r="D34" s="233">
        <f t="shared" si="0"/>
        <v>2161.7700000000041</v>
      </c>
      <c r="E34" s="229">
        <f t="shared" si="1"/>
        <v>-4.8455302295252598E-4</v>
      </c>
      <c r="G34" s="239"/>
      <c r="H34" s="240"/>
      <c r="I34" s="240"/>
      <c r="J34" s="239"/>
      <c r="K34" s="241"/>
      <c r="L34" s="242"/>
      <c r="M34" s="240"/>
      <c r="N34" s="242"/>
      <c r="O34" s="240"/>
    </row>
    <row r="35" spans="1:15" ht="15" x14ac:dyDescent="0.3">
      <c r="A35" s="230">
        <v>15</v>
      </c>
      <c r="B35" s="234">
        <v>54737.13</v>
      </c>
      <c r="C35" s="232">
        <v>52573.1</v>
      </c>
      <c r="D35" s="233">
        <f t="shared" si="0"/>
        <v>2164.0299999999988</v>
      </c>
      <c r="E35" s="229">
        <f t="shared" si="1"/>
        <v>5.6038002272896972E-4</v>
      </c>
      <c r="G35" s="239"/>
      <c r="J35" s="239"/>
      <c r="K35" s="241"/>
      <c r="L35" s="242"/>
      <c r="N35" s="242"/>
    </row>
    <row r="36" spans="1:15" ht="15" x14ac:dyDescent="0.3">
      <c r="A36" s="230">
        <v>16</v>
      </c>
      <c r="B36" s="234">
        <v>54789.01</v>
      </c>
      <c r="C36" s="232">
        <v>52631.56</v>
      </c>
      <c r="D36" s="233">
        <f t="shared" si="0"/>
        <v>2157.4500000000044</v>
      </c>
      <c r="E36" s="229">
        <f t="shared" si="1"/>
        <v>-2.4819471633747477E-3</v>
      </c>
      <c r="G36" s="243"/>
      <c r="H36" s="243"/>
    </row>
    <row r="37" spans="1:15" ht="15" x14ac:dyDescent="0.3">
      <c r="A37" s="230">
        <v>17</v>
      </c>
      <c r="B37" s="234">
        <v>54033.13</v>
      </c>
      <c r="C37" s="232">
        <v>51870.71</v>
      </c>
      <c r="D37" s="233">
        <f t="shared" si="0"/>
        <v>2162.4199999999983</v>
      </c>
      <c r="E37" s="229">
        <f t="shared" si="1"/>
        <v>-1.8401918238240906E-4</v>
      </c>
    </row>
    <row r="38" spans="1:15" ht="15" x14ac:dyDescent="0.3">
      <c r="A38" s="230">
        <v>18</v>
      </c>
      <c r="B38" s="234">
        <v>56628.74</v>
      </c>
      <c r="C38" s="232">
        <v>54449.65</v>
      </c>
      <c r="D38" s="233">
        <f t="shared" si="0"/>
        <v>2179.0899999999965</v>
      </c>
      <c r="E38" s="229">
        <f t="shared" si="1"/>
        <v>7.5235179289224957E-3</v>
      </c>
    </row>
    <row r="39" spans="1:15" ht="15" x14ac:dyDescent="0.3">
      <c r="A39" s="230">
        <v>19</v>
      </c>
      <c r="B39" s="234">
        <v>52875.53</v>
      </c>
      <c r="C39" s="232">
        <v>50724.93</v>
      </c>
      <c r="D39" s="233">
        <f t="shared" si="0"/>
        <v>2150.5999999999985</v>
      </c>
      <c r="E39" s="229">
        <f t="shared" si="1"/>
        <v>-5.6491114832601099E-3</v>
      </c>
    </row>
    <row r="40" spans="1:15" ht="14.25" customHeight="1" thickBot="1" x14ac:dyDescent="0.35">
      <c r="A40" s="244">
        <v>20</v>
      </c>
      <c r="B40" s="245">
        <v>53201.5</v>
      </c>
      <c r="C40" s="246">
        <v>51041.98</v>
      </c>
      <c r="D40" s="247">
        <f t="shared" si="0"/>
        <v>2159.5199999999968</v>
      </c>
      <c r="E40" s="248">
        <f t="shared" si="1"/>
        <v>-1.524862471092534E-3</v>
      </c>
    </row>
    <row r="41" spans="1:15" ht="14.25" customHeight="1" thickBot="1" x14ac:dyDescent="0.35">
      <c r="B41" s="203"/>
      <c r="D41" s="207"/>
      <c r="G41" s="209"/>
    </row>
    <row r="42" spans="1:15" x14ac:dyDescent="0.3">
      <c r="A42" s="249" t="s">
        <v>118</v>
      </c>
      <c r="B42" s="250">
        <f>SUM(B21:B40)</f>
        <v>1087883.27</v>
      </c>
      <c r="C42" s="251">
        <f>SUM(C21:C40)</f>
        <v>1044626.9099999999</v>
      </c>
      <c r="D42" s="252">
        <f>SUM(D21:D40)</f>
        <v>43256.36</v>
      </c>
    </row>
    <row r="43" spans="1:15" ht="15.75" customHeight="1" thickBot="1" x14ac:dyDescent="0.35">
      <c r="A43" s="253" t="s">
        <v>119</v>
      </c>
      <c r="B43" s="254">
        <f>AVERAGE(B21:B40)</f>
        <v>54394.163500000002</v>
      </c>
      <c r="C43" s="255">
        <f>AVERAGE(C21:C40)</f>
        <v>52231.345499999996</v>
      </c>
      <c r="D43" s="256">
        <f>AVERAGE(D21:D40)</f>
        <v>2162.8180000000002</v>
      </c>
    </row>
    <row r="44" spans="1:15" x14ac:dyDescent="0.3">
      <c r="A44" s="203"/>
      <c r="B44" s="257"/>
      <c r="C44" s="257"/>
      <c r="D44" s="203"/>
    </row>
    <row r="45" spans="1:15" ht="14.25" customHeight="1" thickBot="1" x14ac:dyDescent="0.35">
      <c r="A45" s="203"/>
      <c r="B45" s="203"/>
      <c r="C45" s="203"/>
      <c r="D45" s="203"/>
    </row>
    <row r="46" spans="1:15" ht="30.75" customHeight="1" thickBot="1" x14ac:dyDescent="0.35">
      <c r="B46" s="258" t="s">
        <v>119</v>
      </c>
      <c r="C46" s="259" t="s">
        <v>120</v>
      </c>
    </row>
    <row r="47" spans="1:15" ht="15.75" customHeight="1" thickBot="1" x14ac:dyDescent="0.35">
      <c r="B47" s="260">
        <f>D43</f>
        <v>2162.8180000000002</v>
      </c>
      <c r="C47" s="261">
        <f>-(IF(D43&gt;300, 7.5%, 10%))</f>
        <v>-7.4999999999999997E-2</v>
      </c>
      <c r="D47" s="262">
        <f>IF(D43&lt;300, D43*0.9, D43*0.925)</f>
        <v>2000.6066500000004</v>
      </c>
    </row>
    <row r="48" spans="1:15" ht="15.75" customHeight="1" thickBot="1" x14ac:dyDescent="0.35">
      <c r="B48" s="263"/>
      <c r="C48" s="264">
        <f>+(IF(D43&gt;300, 7.5%, 10%))</f>
        <v>7.4999999999999997E-2</v>
      </c>
      <c r="D48" s="262">
        <f>IF(D43&lt;300, D43*1.1, D43*1.075)</f>
        <v>2325.0293500000002</v>
      </c>
    </row>
    <row r="49" spans="1:7" ht="14.25" customHeight="1" thickBot="1" x14ac:dyDescent="0.35">
      <c r="A49" s="265"/>
      <c r="D49" s="267"/>
    </row>
    <row r="50" spans="1:7" ht="15" customHeight="1" x14ac:dyDescent="0.3">
      <c r="B50" s="268" t="s">
        <v>24</v>
      </c>
      <c r="C50" s="268"/>
      <c r="D50" s="203"/>
      <c r="E50" s="269" t="s">
        <v>25</v>
      </c>
      <c r="F50" s="270"/>
      <c r="G50" s="269" t="s">
        <v>26</v>
      </c>
    </row>
    <row r="51" spans="1:7" ht="15" customHeight="1" x14ac:dyDescent="0.3">
      <c r="A51" s="271" t="s">
        <v>27</v>
      </c>
      <c r="B51" s="272"/>
      <c r="C51" s="272"/>
      <c r="D51" s="203"/>
      <c r="E51" s="272"/>
      <c r="F51" s="203"/>
      <c r="G51" s="272"/>
    </row>
    <row r="52" spans="1:7" ht="15" customHeight="1" x14ac:dyDescent="0.3">
      <c r="A52" s="271" t="s">
        <v>28</v>
      </c>
      <c r="B52" s="273"/>
      <c r="C52" s="273"/>
      <c r="D52" s="203"/>
      <c r="E52" s="273"/>
      <c r="F52" s="203"/>
      <c r="G52" s="274"/>
    </row>
  </sheetData>
  <sheetProtection password="F258" sheet="1" formatColumns="0" formatRows="0" insertColumns="0" insertHyperlinks="0" deleteColumns="0" deleteRows="0" autoFilter="0" pivotTables="0"/>
  <mergeCells count="12">
    <mergeCell ref="A15:B15"/>
    <mergeCell ref="A16:B16"/>
    <mergeCell ref="A18:B18"/>
    <mergeCell ref="B47:B48"/>
    <mergeCell ref="B50:C50"/>
    <mergeCell ref="A8:G8"/>
    <mergeCell ref="A10:G10"/>
    <mergeCell ref="A11:B11"/>
    <mergeCell ref="A12:B12"/>
    <mergeCell ref="A13:B13"/>
    <mergeCell ref="A14:B14"/>
    <mergeCell ref="C14:G14"/>
  </mergeCells>
  <conditionalFormatting sqref="E21">
    <cfRule type="cellIs" dxfId="19" priority="1" operator="notBetween">
      <formula>IF(+$D$43&lt;300, -10.5%, -7.5%)</formula>
      <formula>IF(+$D$43&lt;300, 10.5%, 7.5%)</formula>
    </cfRule>
  </conditionalFormatting>
  <conditionalFormatting sqref="E22">
    <cfRule type="cellIs" dxfId="18" priority="2" operator="notBetween">
      <formula>IF(+$D$43&lt;300, -10.5%, -7.5%)</formula>
      <formula>IF(+$D$43&lt;300, 10.5%, 7.5%)</formula>
    </cfRule>
  </conditionalFormatting>
  <conditionalFormatting sqref="E23">
    <cfRule type="cellIs" dxfId="17" priority="3" operator="notBetween">
      <formula>IF(+$D$43&lt;300, -10.5%, -7.5%)</formula>
      <formula>IF(+$D$43&lt;300, 10.5%, 7.5%)</formula>
    </cfRule>
  </conditionalFormatting>
  <conditionalFormatting sqref="E24">
    <cfRule type="cellIs" dxfId="16" priority="4" operator="notBetween">
      <formula>IF(+$D$43&lt;300, -10.5%, -7.5%)</formula>
      <formula>IF(+$D$43&lt;300, 10.5%, 7.5%)</formula>
    </cfRule>
  </conditionalFormatting>
  <conditionalFormatting sqref="E25">
    <cfRule type="cellIs" dxfId="15" priority="5" operator="notBetween">
      <formula>IF(+$D$43&lt;300, -10.5%, -7.5%)</formula>
      <formula>IF(+$D$43&lt;300, 10.5%, 7.5%)</formula>
    </cfRule>
  </conditionalFormatting>
  <conditionalFormatting sqref="E26">
    <cfRule type="cellIs" dxfId="14" priority="6" operator="notBetween">
      <formula>IF(+$D$43&lt;300, -10.5%, -7.5%)</formula>
      <formula>IF(+$D$43&lt;300, 10.5%, 7.5%)</formula>
    </cfRule>
  </conditionalFormatting>
  <conditionalFormatting sqref="E27">
    <cfRule type="cellIs" dxfId="13" priority="7" operator="notBetween">
      <formula>IF(+$D$43&lt;300, -10.5%, -7.5%)</formula>
      <formula>IF(+$D$43&lt;300, 10.5%, 7.5%)</formula>
    </cfRule>
  </conditionalFormatting>
  <conditionalFormatting sqref="E28">
    <cfRule type="cellIs" dxfId="12" priority="8" operator="notBetween">
      <formula>IF(+$D$43&lt;300, -10.5%, -7.5%)</formula>
      <formula>IF(+$D$43&lt;300, 10.5%, 7.5%)</formula>
    </cfRule>
  </conditionalFormatting>
  <conditionalFormatting sqref="E29">
    <cfRule type="cellIs" dxfId="11" priority="9" operator="notBetween">
      <formula>IF(+$D$43&lt;300, -10.5%, -7.5%)</formula>
      <formula>IF(+$D$43&lt;300, 10.5%, 7.5%)</formula>
    </cfRule>
  </conditionalFormatting>
  <conditionalFormatting sqref="E30">
    <cfRule type="cellIs" dxfId="10" priority="10" operator="notBetween">
      <formula>IF(+$D$43&lt;300, -10.5%, -7.5%)</formula>
      <formula>IF(+$D$43&lt;300, 10.5%, 7.5%)</formula>
    </cfRule>
  </conditionalFormatting>
  <conditionalFormatting sqref="E31">
    <cfRule type="cellIs" dxfId="9" priority="11" operator="notBetween">
      <formula>IF(+$D$43&lt;300, -10.5%, -7.5%)</formula>
      <formula>IF(+$D$43&lt;300, 10.5%, 7.5%)</formula>
    </cfRule>
  </conditionalFormatting>
  <conditionalFormatting sqref="E32">
    <cfRule type="cellIs" dxfId="8" priority="12" operator="notBetween">
      <formula>IF(+$D$43&lt;300, -10.5%, -7.5%)</formula>
      <formula>IF(+$D$43&lt;300, 10.5%, 7.5%)</formula>
    </cfRule>
  </conditionalFormatting>
  <conditionalFormatting sqref="E33">
    <cfRule type="cellIs" dxfId="7" priority="13" operator="notBetween">
      <formula>IF(+$D$43&lt;300, -10.5%, -7.5%)</formula>
      <formula>IF(+$D$43&lt;300, 10.5%, 7.5%)</formula>
    </cfRule>
  </conditionalFormatting>
  <conditionalFormatting sqref="E34">
    <cfRule type="cellIs" dxfId="6" priority="14" operator="notBetween">
      <formula>IF(+$D$43&lt;300, -10.5%, -7.5%)</formula>
      <formula>IF(+$D$43&lt;300, 10.5%, 7.5%)</formula>
    </cfRule>
  </conditionalFormatting>
  <conditionalFormatting sqref="E35">
    <cfRule type="cellIs" dxfId="5" priority="15" operator="notBetween">
      <formula>IF(+$D$43&lt;300, -10.5%, -7.5%)</formula>
      <formula>IF(+$D$43&lt;300, 10.5%, 7.5%)</formula>
    </cfRule>
  </conditionalFormatting>
  <conditionalFormatting sqref="E36">
    <cfRule type="cellIs" dxfId="4" priority="16" operator="notBetween">
      <formula>IF(+$D$43&lt;300, -10.5%, -7.5%)</formula>
      <formula>IF(+$D$43&lt;300, 10.5%, 7.5%)</formula>
    </cfRule>
  </conditionalFormatting>
  <conditionalFormatting sqref="E37">
    <cfRule type="cellIs" dxfId="3" priority="17" operator="notBetween">
      <formula>IF(+$D$43&lt;300, -10.5%, -7.5%)</formula>
      <formula>IF(+$D$43&lt;300, 10.5%, 7.5%)</formula>
    </cfRule>
  </conditionalFormatting>
  <conditionalFormatting sqref="E38">
    <cfRule type="cellIs" dxfId="2" priority="18" operator="notBetween">
      <formula>IF(+$D$43&lt;300, -10.5%, -7.5%)</formula>
      <formula>IF(+$D$43&lt;300, 10.5%, 7.5%)</formula>
    </cfRule>
  </conditionalFormatting>
  <conditionalFormatting sqref="E39">
    <cfRule type="cellIs" dxfId="1" priority="19" operator="notBetween">
      <formula>IF(+$D$43&lt;300, -10.5%, -7.5%)</formula>
      <formula>IF(+$D$43&lt;300, 10.5%, 7.5%)</formula>
    </cfRule>
  </conditionalFormatting>
  <conditionalFormatting sqref="E40">
    <cfRule type="cellIs" dxfId="0" priority="20" operator="notBetween">
      <formula>IF(+$D$43&lt;300, -10.5%, -7.5%)</formula>
      <formula>IF(+$D$43&lt;300, 10.5%, 7.5%)</formula>
    </cfRule>
  </conditionalFormatting>
  <pageMargins left="0.7" right="0.7" top="0.75" bottom="0.75" header="0.3" footer="0.3"/>
  <pageSetup scale="8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0"/>
  <sheetViews>
    <sheetView tabSelected="1" view="pageBreakPreview" topLeftCell="A4" zoomScale="60" zoomScaleNormal="78" workbookViewId="0">
      <selection activeCell="B27" sqref="B27:C27"/>
    </sheetView>
  </sheetViews>
  <sheetFormatPr defaultRowHeight="12.75" x14ac:dyDescent="0.2"/>
  <cols>
    <col min="1" max="1" width="55.7109375" customWidth="1"/>
    <col min="2" max="2" width="35.140625" customWidth="1"/>
    <col min="3" max="3" width="41.7109375" customWidth="1"/>
    <col min="4" max="4" width="22.85546875" customWidth="1"/>
    <col min="5" max="5" width="24.5703125" customWidth="1"/>
    <col min="6" max="6" width="25.140625" customWidth="1"/>
    <col min="7" max="7" width="34.28515625" customWidth="1"/>
    <col min="8" max="8" width="16.28515625" customWidth="1"/>
  </cols>
  <sheetData>
    <row r="1" spans="1:8" x14ac:dyDescent="0.2">
      <c r="A1" s="173" t="s">
        <v>29</v>
      </c>
      <c r="B1" s="173"/>
      <c r="C1" s="173"/>
      <c r="D1" s="173"/>
      <c r="E1" s="173"/>
      <c r="F1" s="173"/>
      <c r="G1" s="173"/>
      <c r="H1" s="173"/>
    </row>
    <row r="2" spans="1:8" x14ac:dyDescent="0.2">
      <c r="A2" s="173"/>
      <c r="B2" s="173"/>
      <c r="C2" s="173"/>
      <c r="D2" s="173"/>
      <c r="E2" s="173"/>
      <c r="F2" s="173"/>
      <c r="G2" s="173"/>
      <c r="H2" s="173"/>
    </row>
    <row r="3" spans="1:8" x14ac:dyDescent="0.2">
      <c r="A3" s="173"/>
      <c r="B3" s="173"/>
      <c r="C3" s="173"/>
      <c r="D3" s="173"/>
      <c r="E3" s="173"/>
      <c r="F3" s="173"/>
      <c r="G3" s="173"/>
      <c r="H3" s="173"/>
    </row>
    <row r="4" spans="1:8" x14ac:dyDescent="0.2">
      <c r="A4" s="173"/>
      <c r="B4" s="173"/>
      <c r="C4" s="173"/>
      <c r="D4" s="173"/>
      <c r="E4" s="173"/>
      <c r="F4" s="173"/>
      <c r="G4" s="173"/>
      <c r="H4" s="173"/>
    </row>
    <row r="5" spans="1:8" x14ac:dyDescent="0.2">
      <c r="A5" s="173"/>
      <c r="B5" s="173"/>
      <c r="C5" s="173"/>
      <c r="D5" s="173"/>
      <c r="E5" s="173"/>
      <c r="F5" s="173"/>
      <c r="G5" s="173"/>
      <c r="H5" s="173"/>
    </row>
    <row r="6" spans="1:8" x14ac:dyDescent="0.2">
      <c r="A6" s="173"/>
      <c r="B6" s="173"/>
      <c r="C6" s="173"/>
      <c r="D6" s="173"/>
      <c r="E6" s="173"/>
      <c r="F6" s="173"/>
      <c r="G6" s="173"/>
      <c r="H6" s="173"/>
    </row>
    <row r="7" spans="1:8" x14ac:dyDescent="0.2">
      <c r="A7" s="173"/>
      <c r="B7" s="173"/>
      <c r="C7" s="173"/>
      <c r="D7" s="173"/>
      <c r="E7" s="173"/>
      <c r="F7" s="173"/>
      <c r="G7" s="173"/>
      <c r="H7" s="173"/>
    </row>
    <row r="8" spans="1:8" x14ac:dyDescent="0.2">
      <c r="A8" s="174" t="s">
        <v>30</v>
      </c>
      <c r="B8" s="174"/>
      <c r="C8" s="174"/>
      <c r="D8" s="174"/>
      <c r="E8" s="174"/>
      <c r="F8" s="174"/>
      <c r="G8" s="174"/>
      <c r="H8" s="174"/>
    </row>
    <row r="9" spans="1:8" x14ac:dyDescent="0.2">
      <c r="A9" s="174"/>
      <c r="B9" s="174"/>
      <c r="C9" s="174"/>
      <c r="D9" s="174"/>
      <c r="E9" s="174"/>
      <c r="F9" s="174"/>
      <c r="G9" s="174"/>
      <c r="H9" s="174"/>
    </row>
    <row r="10" spans="1:8" x14ac:dyDescent="0.2">
      <c r="A10" s="174"/>
      <c r="B10" s="174"/>
      <c r="C10" s="174"/>
      <c r="D10" s="174"/>
      <c r="E10" s="174"/>
      <c r="F10" s="174"/>
      <c r="G10" s="174"/>
      <c r="H10" s="174"/>
    </row>
    <row r="11" spans="1:8" x14ac:dyDescent="0.2">
      <c r="A11" s="174"/>
      <c r="B11" s="174"/>
      <c r="C11" s="174"/>
      <c r="D11" s="174"/>
      <c r="E11" s="174"/>
      <c r="F11" s="174"/>
      <c r="G11" s="174"/>
      <c r="H11" s="174"/>
    </row>
    <row r="12" spans="1:8" x14ac:dyDescent="0.2">
      <c r="A12" s="174"/>
      <c r="B12" s="174"/>
      <c r="C12" s="174"/>
      <c r="D12" s="174"/>
      <c r="E12" s="174"/>
      <c r="F12" s="174"/>
      <c r="G12" s="174"/>
      <c r="H12" s="174"/>
    </row>
    <row r="13" spans="1:8" x14ac:dyDescent="0.2">
      <c r="A13" s="174"/>
      <c r="B13" s="174"/>
      <c r="C13" s="174"/>
      <c r="D13" s="174"/>
      <c r="E13" s="174"/>
      <c r="F13" s="174"/>
      <c r="G13" s="174"/>
      <c r="H13" s="174"/>
    </row>
    <row r="14" spans="1:8" x14ac:dyDescent="0.2">
      <c r="A14" s="174"/>
      <c r="B14" s="174"/>
      <c r="C14" s="174"/>
      <c r="D14" s="174"/>
      <c r="E14" s="174"/>
      <c r="F14" s="174"/>
      <c r="G14" s="174"/>
      <c r="H14" s="174"/>
    </row>
    <row r="15" spans="1:8" ht="19.5" customHeight="1" x14ac:dyDescent="0.3">
      <c r="A15" s="52"/>
      <c r="B15" s="52"/>
      <c r="C15" s="52"/>
      <c r="D15" s="52"/>
      <c r="E15" s="52"/>
      <c r="F15" s="52"/>
      <c r="G15" s="52"/>
      <c r="H15" s="52"/>
    </row>
    <row r="16" spans="1:8" ht="19.5" customHeight="1" x14ac:dyDescent="0.3">
      <c r="A16" s="175" t="s">
        <v>31</v>
      </c>
      <c r="B16" s="176"/>
      <c r="C16" s="176"/>
      <c r="D16" s="176"/>
      <c r="E16" s="176"/>
      <c r="F16" s="176"/>
      <c r="G16" s="176"/>
      <c r="H16" s="177"/>
    </row>
    <row r="17" spans="1:8" ht="18.75" customHeight="1" x14ac:dyDescent="0.3">
      <c r="A17" s="53" t="s">
        <v>32</v>
      </c>
      <c r="B17" s="53"/>
      <c r="C17" s="52"/>
      <c r="D17" s="52"/>
      <c r="E17" s="52"/>
      <c r="F17" s="52"/>
      <c r="G17" s="52"/>
      <c r="H17" s="52"/>
    </row>
    <row r="18" spans="1:8" ht="26.25" customHeight="1" x14ac:dyDescent="0.4">
      <c r="A18" s="54" t="s">
        <v>33</v>
      </c>
      <c r="B18" s="178" t="s">
        <v>5</v>
      </c>
      <c r="C18" s="178"/>
      <c r="D18" s="178"/>
      <c r="E18" s="178"/>
      <c r="F18" s="52"/>
      <c r="G18" s="52"/>
      <c r="H18" s="52"/>
    </row>
    <row r="19" spans="1:8" ht="26.25" customHeight="1" x14ac:dyDescent="0.4">
      <c r="A19" s="54" t="s">
        <v>34</v>
      </c>
      <c r="B19" s="55" t="s">
        <v>7</v>
      </c>
      <c r="C19" s="52">
        <v>8</v>
      </c>
      <c r="D19" s="52"/>
      <c r="E19" s="52"/>
      <c r="F19" s="52"/>
      <c r="G19" s="52"/>
      <c r="H19" s="52"/>
    </row>
    <row r="20" spans="1:8" ht="26.25" customHeight="1" x14ac:dyDescent="0.4">
      <c r="A20" s="54" t="s">
        <v>35</v>
      </c>
      <c r="B20" s="55" t="s">
        <v>99</v>
      </c>
      <c r="C20" s="52"/>
      <c r="D20" s="52"/>
      <c r="E20" s="52"/>
      <c r="F20" s="52"/>
      <c r="G20" s="52"/>
      <c r="H20" s="52"/>
    </row>
    <row r="21" spans="1:8" ht="26.25" customHeight="1" x14ac:dyDescent="0.4">
      <c r="A21" s="54" t="s">
        <v>36</v>
      </c>
      <c r="B21" s="202" t="s">
        <v>10</v>
      </c>
      <c r="C21" s="179"/>
      <c r="D21" s="179"/>
      <c r="E21" s="179"/>
      <c r="F21" s="179"/>
      <c r="G21" s="179"/>
      <c r="H21" s="179"/>
    </row>
    <row r="22" spans="1:8" ht="26.25" customHeight="1" x14ac:dyDescent="0.4">
      <c r="A22" s="54" t="s">
        <v>37</v>
      </c>
      <c r="B22" s="56">
        <v>42843</v>
      </c>
      <c r="C22" s="52"/>
      <c r="D22" s="52"/>
      <c r="E22" s="52"/>
      <c r="F22" s="52"/>
      <c r="G22" s="52"/>
      <c r="H22" s="52"/>
    </row>
    <row r="23" spans="1:8" ht="26.25" customHeight="1" x14ac:dyDescent="0.4">
      <c r="A23" s="54" t="s">
        <v>38</v>
      </c>
      <c r="B23" s="169">
        <v>42844</v>
      </c>
      <c r="C23" s="52"/>
      <c r="D23" s="52"/>
      <c r="E23" s="52"/>
      <c r="F23" s="52"/>
      <c r="G23" s="52"/>
      <c r="H23" s="52"/>
    </row>
    <row r="24" spans="1:8" ht="18.75" customHeight="1" x14ac:dyDescent="0.3">
      <c r="A24" s="54"/>
      <c r="B24" s="57"/>
      <c r="C24" s="52"/>
      <c r="D24" s="52"/>
      <c r="E24" s="52"/>
      <c r="F24" s="52"/>
      <c r="G24" s="52"/>
      <c r="H24" s="52"/>
    </row>
    <row r="25" spans="1:8" ht="18.75" customHeight="1" x14ac:dyDescent="0.3">
      <c r="A25" s="58" t="s">
        <v>1</v>
      </c>
      <c r="B25" s="57"/>
      <c r="C25" s="52"/>
      <c r="D25" s="52"/>
      <c r="E25" s="52"/>
      <c r="F25" s="52"/>
      <c r="G25" s="52"/>
      <c r="H25" s="52"/>
    </row>
    <row r="26" spans="1:8" ht="26.25" customHeight="1" x14ac:dyDescent="0.4">
      <c r="A26" s="59" t="s">
        <v>4</v>
      </c>
      <c r="B26" s="178" t="s">
        <v>99</v>
      </c>
      <c r="C26" s="178"/>
      <c r="D26" s="52"/>
      <c r="E26" s="52"/>
      <c r="F26" s="52"/>
      <c r="G26" s="52"/>
      <c r="H26" s="52"/>
    </row>
    <row r="27" spans="1:8" ht="26.25" customHeight="1" x14ac:dyDescent="0.4">
      <c r="A27" s="60" t="s">
        <v>39</v>
      </c>
      <c r="B27" s="179" t="s">
        <v>121</v>
      </c>
      <c r="C27" s="179"/>
      <c r="D27" s="52"/>
      <c r="E27" s="52"/>
      <c r="F27" s="52"/>
      <c r="G27" s="52"/>
      <c r="H27" s="52"/>
    </row>
    <row r="28" spans="1:8" ht="27" customHeight="1" x14ac:dyDescent="0.4">
      <c r="A28" s="60" t="s">
        <v>6</v>
      </c>
      <c r="B28" s="61">
        <v>100</v>
      </c>
      <c r="C28" s="52"/>
      <c r="D28" s="52"/>
      <c r="E28" s="52"/>
      <c r="F28" s="52"/>
      <c r="G28" s="52"/>
      <c r="H28" s="52"/>
    </row>
    <row r="29" spans="1:8" ht="27" customHeight="1" x14ac:dyDescent="0.4">
      <c r="A29" s="60" t="s">
        <v>40</v>
      </c>
      <c r="B29" s="62">
        <v>0</v>
      </c>
      <c r="C29" s="187" t="s">
        <v>90</v>
      </c>
      <c r="D29" s="188"/>
      <c r="E29" s="188"/>
      <c r="F29" s="188"/>
      <c r="G29" s="188"/>
      <c r="H29" s="189"/>
    </row>
    <row r="30" spans="1:8" ht="19.5" customHeight="1" x14ac:dyDescent="0.3">
      <c r="A30" s="60" t="s">
        <v>41</v>
      </c>
      <c r="B30" s="63">
        <f>B28-B29</f>
        <v>100</v>
      </c>
      <c r="C30" s="64"/>
      <c r="D30" s="64"/>
      <c r="E30" s="64"/>
      <c r="F30" s="64"/>
      <c r="G30" s="64"/>
      <c r="H30" s="65"/>
    </row>
    <row r="31" spans="1:8" ht="27" customHeight="1" x14ac:dyDescent="0.4">
      <c r="A31" s="60" t="s">
        <v>42</v>
      </c>
      <c r="B31" s="66">
        <v>263.2</v>
      </c>
      <c r="C31" s="190" t="s">
        <v>43</v>
      </c>
      <c r="D31" s="191"/>
      <c r="E31" s="191"/>
      <c r="F31" s="191"/>
      <c r="G31" s="191"/>
      <c r="H31" s="192"/>
    </row>
    <row r="32" spans="1:8" ht="27" customHeight="1" x14ac:dyDescent="0.4">
      <c r="A32" s="60" t="s">
        <v>44</v>
      </c>
      <c r="B32" s="66">
        <v>299.66000000000003</v>
      </c>
      <c r="C32" s="190" t="s">
        <v>45</v>
      </c>
      <c r="D32" s="191"/>
      <c r="E32" s="191"/>
      <c r="F32" s="191"/>
      <c r="G32" s="191"/>
      <c r="H32" s="192"/>
    </row>
    <row r="33" spans="1:8" ht="18.75" customHeight="1" x14ac:dyDescent="0.3">
      <c r="A33" s="60"/>
      <c r="B33" s="67"/>
      <c r="C33" s="68"/>
      <c r="D33" s="68"/>
      <c r="E33" s="68"/>
      <c r="F33" s="68"/>
      <c r="G33" s="68"/>
      <c r="H33" s="68"/>
    </row>
    <row r="34" spans="1:8" ht="18.75" customHeight="1" x14ac:dyDescent="0.3">
      <c r="A34" s="60" t="s">
        <v>46</v>
      </c>
      <c r="B34" s="69">
        <f>B31/B32</f>
        <v>0.8783287726089567</v>
      </c>
      <c r="C34" s="52" t="s">
        <v>47</v>
      </c>
      <c r="D34" s="52"/>
      <c r="E34" s="52"/>
      <c r="F34" s="52"/>
      <c r="G34" s="52"/>
      <c r="H34" s="70"/>
    </row>
    <row r="35" spans="1:8" ht="19.5" customHeight="1" x14ac:dyDescent="0.3">
      <c r="A35" s="60"/>
      <c r="B35" s="63"/>
      <c r="C35" s="70"/>
      <c r="D35" s="70"/>
      <c r="E35" s="70"/>
      <c r="F35" s="70"/>
      <c r="G35" s="52"/>
      <c r="H35" s="70"/>
    </row>
    <row r="36" spans="1:8" ht="27" customHeight="1" x14ac:dyDescent="0.4">
      <c r="A36" s="71" t="s">
        <v>91</v>
      </c>
      <c r="B36" s="72">
        <v>100</v>
      </c>
      <c r="C36" s="52"/>
      <c r="D36" s="181" t="s">
        <v>48</v>
      </c>
      <c r="E36" s="182"/>
      <c r="F36" s="181" t="s">
        <v>49</v>
      </c>
      <c r="G36" s="200"/>
      <c r="H36" s="70"/>
    </row>
    <row r="37" spans="1:8" ht="26.25" customHeight="1" x14ac:dyDescent="0.4">
      <c r="A37" s="73" t="s">
        <v>50</v>
      </c>
      <c r="B37" s="74">
        <v>1</v>
      </c>
      <c r="C37" s="75" t="s">
        <v>72</v>
      </c>
      <c r="D37" s="76" t="s">
        <v>51</v>
      </c>
      <c r="E37" s="77" t="s">
        <v>52</v>
      </c>
      <c r="F37" s="76" t="s">
        <v>51</v>
      </c>
      <c r="G37" s="78" t="s">
        <v>52</v>
      </c>
      <c r="H37" s="70"/>
    </row>
    <row r="38" spans="1:8" ht="26.25" customHeight="1" x14ac:dyDescent="0.4">
      <c r="A38" s="73" t="s">
        <v>53</v>
      </c>
      <c r="B38" s="74">
        <v>1</v>
      </c>
      <c r="C38" s="79">
        <v>1</v>
      </c>
      <c r="D38" s="80">
        <v>40374027</v>
      </c>
      <c r="E38" s="81">
        <f>IF(ISBLANK(D38),"-",$D$48/$D$45*D38)</f>
        <v>49693916.581040017</v>
      </c>
      <c r="F38" s="80">
        <v>47906542</v>
      </c>
      <c r="G38" s="82">
        <f>IF(ISBLANK(F38),"-",$D$48/$F$45*F38)</f>
        <v>48829754.497772761</v>
      </c>
      <c r="H38" s="70"/>
    </row>
    <row r="39" spans="1:8" ht="26.25" customHeight="1" x14ac:dyDescent="0.4">
      <c r="A39" s="73" t="s">
        <v>54</v>
      </c>
      <c r="B39" s="74">
        <v>1</v>
      </c>
      <c r="C39" s="83">
        <v>2</v>
      </c>
      <c r="D39" s="84">
        <v>40178485</v>
      </c>
      <c r="E39" s="85">
        <f>IF(ISBLANK(D39),"-",$D$48/$D$45*D39)</f>
        <v>49453235.911854118</v>
      </c>
      <c r="F39" s="84">
        <v>48225152</v>
      </c>
      <c r="G39" s="86">
        <f>IF(ISBLANK(F39),"-",$D$48/$F$45*F39)</f>
        <v>49154504.467840217</v>
      </c>
      <c r="H39" s="70"/>
    </row>
    <row r="40" spans="1:8" ht="26.25" customHeight="1" x14ac:dyDescent="0.4">
      <c r="A40" s="73" t="s">
        <v>55</v>
      </c>
      <c r="B40" s="74">
        <v>1</v>
      </c>
      <c r="C40" s="83">
        <v>3</v>
      </c>
      <c r="D40" s="84">
        <v>40243677</v>
      </c>
      <c r="E40" s="85">
        <f>IF(ISBLANK(D40),"-",$D$48/$D$45*D40)</f>
        <v>49533476.751088485</v>
      </c>
      <c r="F40" s="84">
        <v>48099440</v>
      </c>
      <c r="G40" s="86">
        <f>IF(ISBLANK(F40),"-",$D$48/$F$45*F40)</f>
        <v>49026369.857385054</v>
      </c>
      <c r="H40" s="52"/>
    </row>
    <row r="41" spans="1:8" ht="26.25" customHeight="1" x14ac:dyDescent="0.4">
      <c r="A41" s="73" t="s">
        <v>56</v>
      </c>
      <c r="B41" s="74">
        <v>1</v>
      </c>
      <c r="C41" s="87">
        <v>4</v>
      </c>
      <c r="D41" s="88"/>
      <c r="E41" s="89" t="str">
        <f>IF(ISBLANK(D41),"-",$D$48/$D$45*D41)</f>
        <v>-</v>
      </c>
      <c r="F41" s="88"/>
      <c r="G41" s="90" t="str">
        <f>IF(ISBLANK(F41),"-",$D$48/$F$45*F41)</f>
        <v>-</v>
      </c>
      <c r="H41" s="52"/>
    </row>
    <row r="42" spans="1:8" ht="27" customHeight="1" x14ac:dyDescent="0.4">
      <c r="A42" s="73" t="s">
        <v>57</v>
      </c>
      <c r="B42" s="74">
        <v>1</v>
      </c>
      <c r="C42" s="91" t="s">
        <v>58</v>
      </c>
      <c r="D42" s="92">
        <f>AVERAGE(D38:D41)</f>
        <v>40265396.333333336</v>
      </c>
      <c r="E42" s="93">
        <f>AVERAGE(E38:E41)</f>
        <v>49560209.747994207</v>
      </c>
      <c r="F42" s="92">
        <f>AVERAGE(F38:F41)</f>
        <v>48077044.666666664</v>
      </c>
      <c r="G42" s="94">
        <f>AVERAGE(G38:G41)</f>
        <v>49003542.940999351</v>
      </c>
      <c r="H42" s="95"/>
    </row>
    <row r="43" spans="1:8" ht="26.25" customHeight="1" x14ac:dyDescent="0.4">
      <c r="A43" s="73" t="s">
        <v>59</v>
      </c>
      <c r="B43" s="74">
        <v>1</v>
      </c>
      <c r="C43" s="96" t="s">
        <v>92</v>
      </c>
      <c r="D43" s="97">
        <v>9.25</v>
      </c>
      <c r="E43" s="98"/>
      <c r="F43" s="97">
        <v>11.17</v>
      </c>
      <c r="G43" s="52"/>
      <c r="H43" s="95"/>
    </row>
    <row r="44" spans="1:8" ht="26.25" customHeight="1" x14ac:dyDescent="0.4">
      <c r="A44" s="73" t="s">
        <v>60</v>
      </c>
      <c r="B44" s="74">
        <v>1</v>
      </c>
      <c r="C44" s="99" t="s">
        <v>93</v>
      </c>
      <c r="D44" s="100">
        <f>D43*$B$34</f>
        <v>8.1245411466328488</v>
      </c>
      <c r="E44" s="101"/>
      <c r="F44" s="100">
        <f>F43*$B$34</f>
        <v>9.810932390042046</v>
      </c>
      <c r="G44" s="52"/>
      <c r="H44" s="95"/>
    </row>
    <row r="45" spans="1:8" ht="19.5" customHeight="1" x14ac:dyDescent="0.3">
      <c r="A45" s="73" t="s">
        <v>61</v>
      </c>
      <c r="B45" s="102">
        <f>(B44/B43)*(B42/B41)*(B40/B39)*(B38/B37)*B36</f>
        <v>100</v>
      </c>
      <c r="C45" s="99" t="s">
        <v>62</v>
      </c>
      <c r="D45" s="103">
        <f>D44*$B$30/100</f>
        <v>8.1245411466328488</v>
      </c>
      <c r="E45" s="104"/>
      <c r="F45" s="103">
        <f>F44*$B$30/100</f>
        <v>9.810932390042046</v>
      </c>
      <c r="G45" s="52"/>
      <c r="H45" s="95"/>
    </row>
    <row r="46" spans="1:8" ht="19.5" customHeight="1" x14ac:dyDescent="0.3">
      <c r="A46" s="183" t="s">
        <v>63</v>
      </c>
      <c r="B46" s="184"/>
      <c r="C46" s="99" t="s">
        <v>64</v>
      </c>
      <c r="D46" s="100">
        <f>D45/$B$45</f>
        <v>8.1245411466328493E-2</v>
      </c>
      <c r="E46" s="104"/>
      <c r="F46" s="105">
        <f>F45/$B$45</f>
        <v>9.8109323900420459E-2</v>
      </c>
      <c r="G46" s="52"/>
      <c r="H46" s="95"/>
    </row>
    <row r="47" spans="1:8" ht="27" customHeight="1" x14ac:dyDescent="0.4">
      <c r="A47" s="185"/>
      <c r="B47" s="186"/>
      <c r="C47" s="106" t="s">
        <v>94</v>
      </c>
      <c r="D47" s="107">
        <v>0.1</v>
      </c>
      <c r="E47" s="52"/>
      <c r="F47" s="108"/>
      <c r="G47" s="52"/>
      <c r="H47" s="95"/>
    </row>
    <row r="48" spans="1:8" ht="18.75" customHeight="1" x14ac:dyDescent="0.3">
      <c r="A48" s="52"/>
      <c r="B48" s="52"/>
      <c r="C48" s="109" t="s">
        <v>65</v>
      </c>
      <c r="D48" s="100">
        <f>D47*$B$45</f>
        <v>10</v>
      </c>
      <c r="E48" s="52"/>
      <c r="F48" s="108"/>
      <c r="G48" s="52"/>
      <c r="H48" s="95"/>
    </row>
    <row r="49" spans="1:8" ht="19.5" customHeight="1" x14ac:dyDescent="0.3">
      <c r="A49" s="52"/>
      <c r="B49" s="52"/>
      <c r="C49" s="110" t="s">
        <v>66</v>
      </c>
      <c r="D49" s="111">
        <f>D48/B34</f>
        <v>11.385258358662616</v>
      </c>
      <c r="E49" s="52"/>
      <c r="F49" s="108"/>
      <c r="G49" s="52"/>
      <c r="H49" s="95"/>
    </row>
    <row r="50" spans="1:8" ht="18.75" customHeight="1" x14ac:dyDescent="0.3">
      <c r="A50" s="52"/>
      <c r="B50" s="52"/>
      <c r="C50" s="71" t="s">
        <v>67</v>
      </c>
      <c r="D50" s="112">
        <f>AVERAGE(E38:E41,G38:G41)</f>
        <v>49281876.344496779</v>
      </c>
      <c r="E50" s="52"/>
      <c r="F50" s="113"/>
      <c r="G50" s="52"/>
      <c r="H50" s="95"/>
    </row>
    <row r="51" spans="1:8" ht="18.75" customHeight="1" x14ac:dyDescent="0.3">
      <c r="A51" s="52"/>
      <c r="B51" s="52"/>
      <c r="C51" s="106" t="s">
        <v>68</v>
      </c>
      <c r="D51" s="114">
        <f>STDEV(E38:E41,G38:G41)/D50</f>
        <v>6.719899287847113E-3</v>
      </c>
      <c r="E51" s="52"/>
      <c r="F51" s="113"/>
      <c r="G51" s="52"/>
      <c r="H51" s="95"/>
    </row>
    <row r="52" spans="1:8" ht="19.5" customHeight="1" x14ac:dyDescent="0.3">
      <c r="A52" s="52"/>
      <c r="B52" s="52"/>
      <c r="C52" s="115" t="s">
        <v>18</v>
      </c>
      <c r="D52" s="116">
        <f>COUNT(E38:E41,G38:G41)</f>
        <v>6</v>
      </c>
      <c r="E52" s="52"/>
      <c r="F52" s="113"/>
      <c r="G52" s="52"/>
      <c r="H52" s="52"/>
    </row>
    <row r="53" spans="1:8" ht="18.75" customHeight="1" x14ac:dyDescent="0.3">
      <c r="A53" s="52"/>
      <c r="B53" s="52"/>
      <c r="C53" s="52"/>
      <c r="D53" s="52"/>
      <c r="E53" s="52"/>
      <c r="F53" s="52"/>
      <c r="G53" s="52"/>
      <c r="H53" s="52"/>
    </row>
    <row r="54" spans="1:8" ht="18.75" customHeight="1" x14ac:dyDescent="0.3">
      <c r="A54" s="53" t="s">
        <v>1</v>
      </c>
      <c r="B54" s="117" t="s">
        <v>69</v>
      </c>
      <c r="C54" s="52"/>
      <c r="D54" s="52"/>
      <c r="E54" s="52"/>
      <c r="F54" s="52"/>
      <c r="G54" s="52"/>
      <c r="H54" s="52"/>
    </row>
    <row r="55" spans="1:8" ht="18.75" customHeight="1" x14ac:dyDescent="0.3">
      <c r="A55" s="52" t="s">
        <v>70</v>
      </c>
      <c r="B55" s="118" t="str">
        <f>B21</f>
        <v>Each lyophilized vial contains: Gemcitabine...1000 mg(as hydrochloride)
Mannitol......1000 mg.</v>
      </c>
      <c r="C55" s="52"/>
      <c r="D55" s="52"/>
      <c r="E55" s="52"/>
      <c r="F55" s="52"/>
      <c r="G55" s="52"/>
      <c r="H55" s="52"/>
    </row>
    <row r="56" spans="1:8" ht="26.25" customHeight="1" x14ac:dyDescent="0.4">
      <c r="A56" s="119" t="s">
        <v>95</v>
      </c>
      <c r="B56" s="120">
        <v>1000</v>
      </c>
      <c r="C56" s="52" t="str">
        <f>B20</f>
        <v xml:space="preserve">Gemcitabine </v>
      </c>
      <c r="D56" s="52"/>
      <c r="E56" s="52"/>
      <c r="F56" s="52"/>
      <c r="G56" s="52"/>
      <c r="H56" s="121"/>
    </row>
    <row r="57" spans="1:8" ht="18.75" customHeight="1" x14ac:dyDescent="0.3">
      <c r="A57" s="118" t="s">
        <v>96</v>
      </c>
      <c r="B57" s="170">
        <v>2162.8180000000002</v>
      </c>
      <c r="C57" s="52"/>
      <c r="D57" s="52"/>
      <c r="E57" s="52"/>
      <c r="F57" s="52"/>
      <c r="G57" s="52"/>
      <c r="H57" s="121"/>
    </row>
    <row r="58" spans="1:8" ht="19.5" customHeight="1" thickBot="1" x14ac:dyDescent="0.35">
      <c r="A58" s="52"/>
      <c r="B58" s="52"/>
      <c r="C58" s="52"/>
      <c r="D58" s="52"/>
      <c r="E58" s="52"/>
      <c r="F58" s="52"/>
      <c r="G58" s="52"/>
      <c r="H58" s="121"/>
    </row>
    <row r="59" spans="1:8" ht="27" customHeight="1" thickBot="1" x14ac:dyDescent="0.45">
      <c r="A59" s="71" t="s">
        <v>71</v>
      </c>
      <c r="B59" s="72">
        <v>100</v>
      </c>
      <c r="C59" s="52"/>
      <c r="D59" s="122" t="s">
        <v>97</v>
      </c>
      <c r="E59" s="123" t="s">
        <v>72</v>
      </c>
      <c r="F59" s="123" t="s">
        <v>51</v>
      </c>
      <c r="G59" s="123" t="s">
        <v>73</v>
      </c>
      <c r="H59" s="75" t="s">
        <v>74</v>
      </c>
    </row>
    <row r="60" spans="1:8" ht="26.25" customHeight="1" x14ac:dyDescent="0.4">
      <c r="A60" s="73" t="s">
        <v>75</v>
      </c>
      <c r="B60" s="74">
        <v>2</v>
      </c>
      <c r="C60" s="196" t="s">
        <v>76</v>
      </c>
      <c r="D60" s="193">
        <v>1079.6500000000001</v>
      </c>
      <c r="E60" s="124">
        <v>1</v>
      </c>
      <c r="F60" s="125">
        <v>48157850</v>
      </c>
      <c r="G60" s="126">
        <f>IF(ISBLANK(F60),"-",(F60/$D$50*$D$47*$B$68)*($B$57/$D$60))</f>
        <v>978.78396427962957</v>
      </c>
      <c r="H60" s="127">
        <f t="shared" ref="H60:H71" si="0">IF(ISBLANK(F60),"-",G60/$B$56)</f>
        <v>0.97878396427962955</v>
      </c>
    </row>
    <row r="61" spans="1:8" ht="26.25" customHeight="1" x14ac:dyDescent="0.4">
      <c r="A61" s="73" t="s">
        <v>77</v>
      </c>
      <c r="B61" s="74">
        <v>100</v>
      </c>
      <c r="C61" s="197"/>
      <c r="D61" s="194"/>
      <c r="E61" s="128">
        <v>2</v>
      </c>
      <c r="F61" s="84">
        <v>47942337</v>
      </c>
      <c r="G61" s="129">
        <f>IF(ISBLANK(F61),"-",(F61/$D$50*$D$47*$B$68)*($B$57/$D$60))</f>
        <v>974.40377146591823</v>
      </c>
      <c r="H61" s="130">
        <f t="shared" si="0"/>
        <v>0.97440377146591828</v>
      </c>
    </row>
    <row r="62" spans="1:8" ht="26.25" customHeight="1" x14ac:dyDescent="0.4">
      <c r="A62" s="73" t="s">
        <v>78</v>
      </c>
      <c r="B62" s="74">
        <v>1</v>
      </c>
      <c r="C62" s="197"/>
      <c r="D62" s="194"/>
      <c r="E62" s="128">
        <v>3</v>
      </c>
      <c r="F62" s="84">
        <v>47968778</v>
      </c>
      <c r="G62" s="129">
        <f>IF(ISBLANK(F62),"-",(F62/$D$50*$D$47*$B$68)*($B$57/$D$60))</f>
        <v>974.94117142873881</v>
      </c>
      <c r="H62" s="130">
        <f t="shared" si="0"/>
        <v>0.97494117142873882</v>
      </c>
    </row>
    <row r="63" spans="1:8" ht="27" customHeight="1" x14ac:dyDescent="0.4">
      <c r="A63" s="73" t="s">
        <v>79</v>
      </c>
      <c r="B63" s="74">
        <v>1</v>
      </c>
      <c r="C63" s="198"/>
      <c r="D63" s="195"/>
      <c r="E63" s="131">
        <v>4</v>
      </c>
      <c r="F63" s="132"/>
      <c r="G63" s="129" t="str">
        <f>IF(ISBLANK(F63),"-",(F63/$D$50*$D$47*$B$68)*($B$57/$D$60))</f>
        <v>-</v>
      </c>
      <c r="H63" s="130" t="str">
        <f t="shared" si="0"/>
        <v>-</v>
      </c>
    </row>
    <row r="64" spans="1:8" ht="26.25" customHeight="1" x14ac:dyDescent="0.4">
      <c r="A64" s="73" t="s">
        <v>80</v>
      </c>
      <c r="B64" s="74">
        <v>1</v>
      </c>
      <c r="C64" s="196" t="s">
        <v>81</v>
      </c>
      <c r="D64" s="193">
        <v>1072.8499999999999</v>
      </c>
      <c r="E64" s="124">
        <v>1</v>
      </c>
      <c r="F64" s="125">
        <v>47646001</v>
      </c>
      <c r="G64" s="133">
        <f>IF(ISBLANK(F64),"-",(F64/$D$50*$D$47*$B$68)*($B$57/$D$64))</f>
        <v>974.51873987166687</v>
      </c>
      <c r="H64" s="134">
        <f t="shared" si="0"/>
        <v>0.97451873987166682</v>
      </c>
    </row>
    <row r="65" spans="1:8" ht="26.25" customHeight="1" x14ac:dyDescent="0.4">
      <c r="A65" s="73" t="s">
        <v>82</v>
      </c>
      <c r="B65" s="74">
        <v>1</v>
      </c>
      <c r="C65" s="197"/>
      <c r="D65" s="194"/>
      <c r="E65" s="128">
        <v>2</v>
      </c>
      <c r="F65" s="84">
        <v>47654799</v>
      </c>
      <c r="G65" s="135">
        <f>IF(ISBLANK(F65),"-",(F65/$D$50*$D$47*$B$68)*($B$57/$D$64))</f>
        <v>974.69868815050324</v>
      </c>
      <c r="H65" s="136">
        <f t="shared" si="0"/>
        <v>0.9746986881505032</v>
      </c>
    </row>
    <row r="66" spans="1:8" ht="26.25" customHeight="1" x14ac:dyDescent="0.4">
      <c r="A66" s="73" t="s">
        <v>83</v>
      </c>
      <c r="B66" s="74">
        <v>1</v>
      </c>
      <c r="C66" s="197"/>
      <c r="D66" s="194"/>
      <c r="E66" s="128">
        <v>3</v>
      </c>
      <c r="F66" s="84">
        <v>47883417</v>
      </c>
      <c r="G66" s="135">
        <f>IF(ISBLANK(F66),"-",(F66/$D$50*$D$47*$B$68)*($B$57/$D$64))</f>
        <v>979.3746844691027</v>
      </c>
      <c r="H66" s="136">
        <f t="shared" si="0"/>
        <v>0.9793746844691027</v>
      </c>
    </row>
    <row r="67" spans="1:8" ht="27" customHeight="1" x14ac:dyDescent="0.4">
      <c r="A67" s="73" t="s">
        <v>84</v>
      </c>
      <c r="B67" s="74">
        <v>1</v>
      </c>
      <c r="C67" s="198"/>
      <c r="D67" s="195"/>
      <c r="E67" s="131">
        <v>4</v>
      </c>
      <c r="F67" s="132"/>
      <c r="G67" s="137" t="str">
        <f>IF(ISBLANK(F67),"-",(F67/$D$50*$D$47*$B$68)*($B$57/$D$64))</f>
        <v>-</v>
      </c>
      <c r="H67" s="138" t="str">
        <f t="shared" si="0"/>
        <v>-</v>
      </c>
    </row>
    <row r="68" spans="1:8" ht="26.25" customHeight="1" x14ac:dyDescent="0.4">
      <c r="A68" s="73" t="s">
        <v>85</v>
      </c>
      <c r="B68" s="139">
        <f>(B67/B66)*(B65/B64)*(B63/B62)*(B61/B60)*B59</f>
        <v>5000</v>
      </c>
      <c r="C68" s="196" t="s">
        <v>86</v>
      </c>
      <c r="D68" s="193">
        <v>1087.18</v>
      </c>
      <c r="E68" s="124">
        <v>1</v>
      </c>
      <c r="F68" s="125">
        <v>48070021</v>
      </c>
      <c r="G68" s="133">
        <f>IF(ISBLANK(F68),"-",(F68/$D$50*$D$47*$B$68)*($B$57/$D$68))</f>
        <v>970.23201803697793</v>
      </c>
      <c r="H68" s="130">
        <f t="shared" si="0"/>
        <v>0.97023201803697789</v>
      </c>
    </row>
    <row r="69" spans="1:8" ht="27" customHeight="1" x14ac:dyDescent="0.4">
      <c r="A69" s="115" t="s">
        <v>98</v>
      </c>
      <c r="B69" s="140">
        <f>(D47*B68)/B56*B57</f>
        <v>1081.4090000000001</v>
      </c>
      <c r="C69" s="197"/>
      <c r="D69" s="194"/>
      <c r="E69" s="128">
        <v>2</v>
      </c>
      <c r="F69" s="84">
        <v>48121027</v>
      </c>
      <c r="G69" s="135">
        <f>IF(ISBLANK(F69),"-",(F69/$D$50*$D$47*$B$68)*($B$57/$D$68))</f>
        <v>971.26150904369081</v>
      </c>
      <c r="H69" s="130">
        <f t="shared" si="0"/>
        <v>0.9712615090436908</v>
      </c>
    </row>
    <row r="70" spans="1:8" ht="26.25" customHeight="1" x14ac:dyDescent="0.4">
      <c r="A70" s="183" t="s">
        <v>63</v>
      </c>
      <c r="B70" s="184"/>
      <c r="C70" s="197"/>
      <c r="D70" s="194"/>
      <c r="E70" s="128">
        <v>3</v>
      </c>
      <c r="F70" s="84">
        <v>48159141</v>
      </c>
      <c r="G70" s="135">
        <f>IF(ISBLANK(F70),"-",(F70/$D$50*$D$47*$B$68)*($B$57/$D$68))</f>
        <v>972.0307914855573</v>
      </c>
      <c r="H70" s="130">
        <f t="shared" si="0"/>
        <v>0.97203079148555727</v>
      </c>
    </row>
    <row r="71" spans="1:8" ht="27" customHeight="1" x14ac:dyDescent="0.4">
      <c r="A71" s="185"/>
      <c r="B71" s="186"/>
      <c r="C71" s="199"/>
      <c r="D71" s="195"/>
      <c r="E71" s="131">
        <v>4</v>
      </c>
      <c r="F71" s="132"/>
      <c r="G71" s="137" t="str">
        <f>IF(ISBLANK(F71),"-",(F71/$D$50*$D$47*$B$68)*($B$57/$D$68))</f>
        <v>-</v>
      </c>
      <c r="H71" s="141" t="str">
        <f t="shared" si="0"/>
        <v>-</v>
      </c>
    </row>
    <row r="72" spans="1:8" ht="26.25" customHeight="1" x14ac:dyDescent="0.4">
      <c r="A72" s="142"/>
      <c r="B72" s="142"/>
      <c r="C72" s="142"/>
      <c r="D72" s="142"/>
      <c r="E72" s="142"/>
      <c r="F72" s="143"/>
      <c r="G72" s="144" t="s">
        <v>58</v>
      </c>
      <c r="H72" s="145">
        <f>AVERAGE(H60:H71)</f>
        <v>0.97447170424797613</v>
      </c>
    </row>
    <row r="73" spans="1:8" ht="26.25" customHeight="1" x14ac:dyDescent="0.4">
      <c r="A73" s="52"/>
      <c r="B73" s="52"/>
      <c r="C73" s="142"/>
      <c r="D73" s="142"/>
      <c r="E73" s="142"/>
      <c r="F73" s="143"/>
      <c r="G73" s="146" t="s">
        <v>68</v>
      </c>
      <c r="H73" s="147">
        <f>STDEV(H60:H71)/H72</f>
        <v>3.1868313391010079E-3</v>
      </c>
    </row>
    <row r="74" spans="1:8" ht="27" customHeight="1" x14ac:dyDescent="0.4">
      <c r="A74" s="142"/>
      <c r="B74" s="142"/>
      <c r="C74" s="143"/>
      <c r="D74" s="143"/>
      <c r="E74" s="148"/>
      <c r="F74" s="143"/>
      <c r="G74" s="149" t="s">
        <v>18</v>
      </c>
      <c r="H74" s="150">
        <f>COUNT(H60:H71)</f>
        <v>9</v>
      </c>
    </row>
    <row r="75" spans="1:8" ht="18.75" customHeight="1" x14ac:dyDescent="0.3">
      <c r="A75" s="151"/>
      <c r="B75" s="151"/>
      <c r="C75" s="101"/>
      <c r="D75" s="101"/>
      <c r="E75" s="104"/>
      <c r="F75" s="101"/>
      <c r="G75" s="152"/>
      <c r="H75" s="153"/>
    </row>
    <row r="76" spans="1:8" ht="26.25" customHeight="1" x14ac:dyDescent="0.4">
      <c r="A76" s="59" t="s">
        <v>87</v>
      </c>
      <c r="B76" s="154" t="s">
        <v>88</v>
      </c>
      <c r="C76" s="180" t="str">
        <f>B20</f>
        <v xml:space="preserve">Gemcitabine </v>
      </c>
      <c r="D76" s="180"/>
      <c r="E76" s="155" t="s">
        <v>89</v>
      </c>
      <c r="F76" s="155"/>
      <c r="G76" s="156">
        <f>H72</f>
        <v>0.97447170424797613</v>
      </c>
      <c r="H76" s="153"/>
    </row>
    <row r="77" spans="1:8" ht="19.5" customHeight="1" x14ac:dyDescent="0.3">
      <c r="A77" s="157"/>
      <c r="B77" s="157"/>
      <c r="C77" s="158"/>
      <c r="D77" s="158"/>
      <c r="E77" s="158"/>
      <c r="F77" s="158"/>
      <c r="G77" s="158"/>
      <c r="H77" s="158"/>
    </row>
    <row r="78" spans="1:8" ht="18.75" customHeight="1" x14ac:dyDescent="0.3">
      <c r="A78" s="52"/>
      <c r="B78" s="201" t="s">
        <v>24</v>
      </c>
      <c r="C78" s="201"/>
      <c r="D78" s="52"/>
      <c r="E78" s="159" t="s">
        <v>25</v>
      </c>
      <c r="F78" s="160"/>
      <c r="G78" s="201" t="s">
        <v>26</v>
      </c>
      <c r="H78" s="201"/>
    </row>
    <row r="79" spans="1:8" ht="60" customHeight="1" x14ac:dyDescent="0.3">
      <c r="A79" s="161" t="s">
        <v>27</v>
      </c>
      <c r="B79" s="162" t="s">
        <v>101</v>
      </c>
      <c r="C79" s="162"/>
      <c r="D79" s="52"/>
      <c r="E79" s="163"/>
      <c r="F79" s="164"/>
      <c r="G79" s="165"/>
      <c r="H79" s="165"/>
    </row>
    <row r="80" spans="1:8" ht="60" customHeight="1" x14ac:dyDescent="0.3">
      <c r="A80" s="161" t="s">
        <v>28</v>
      </c>
      <c r="B80" s="166"/>
      <c r="C80" s="166"/>
      <c r="D80" s="52"/>
      <c r="E80" s="167"/>
      <c r="F80" s="164"/>
      <c r="G80" s="168"/>
      <c r="H80" s="168"/>
    </row>
    <row r="250" spans="1:1" x14ac:dyDescent="0.2">
      <c r="A250">
        <v>5</v>
      </c>
    </row>
  </sheetData>
  <sheetProtection password="F258" sheet="1" objects="1" scenarios="1" formatCells="0" formatColumns="0"/>
  <mergeCells count="23">
    <mergeCell ref="B78:C78"/>
    <mergeCell ref="G78:H78"/>
    <mergeCell ref="C64:C67"/>
    <mergeCell ref="D64:D67"/>
    <mergeCell ref="C68:C71"/>
    <mergeCell ref="D68:D71"/>
    <mergeCell ref="A70:B71"/>
    <mergeCell ref="C76:D76"/>
    <mergeCell ref="A1:H7"/>
    <mergeCell ref="A8:H14"/>
    <mergeCell ref="C60:C63"/>
    <mergeCell ref="D60:D63"/>
    <mergeCell ref="A16:H16"/>
    <mergeCell ref="B18:E18"/>
    <mergeCell ref="B21:H21"/>
    <mergeCell ref="B26:C26"/>
    <mergeCell ref="B27:C27"/>
    <mergeCell ref="C29:H29"/>
    <mergeCell ref="C31:H31"/>
    <mergeCell ref="C32:H32"/>
    <mergeCell ref="D36:E36"/>
    <mergeCell ref="F36:G36"/>
    <mergeCell ref="A46:B47"/>
  </mergeCells>
  <conditionalFormatting sqref="D51">
    <cfRule type="cellIs" dxfId="21" priority="1" operator="greaterThan">
      <formula>0.02</formula>
    </cfRule>
  </conditionalFormatting>
  <conditionalFormatting sqref="H73">
    <cfRule type="cellIs" dxfId="20" priority="2" operator="greaterThan">
      <formula>0.02</formula>
    </cfRule>
  </conditionalFormatting>
  <pageMargins left="0.7" right="0.7" top="0.75" bottom="0.75" header="0.3" footer="0.3"/>
  <pageSetup scale="36" orientation="portrait" r:id="rId1"/>
  <headerFooter>
    <oddHeader>&amp;LVer 2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SST</vt:lpstr>
      <vt:lpstr>Uniformity</vt:lpstr>
      <vt:lpstr>Gemcitabine</vt:lpstr>
      <vt:lpstr>Gemcitabine!Print_Area</vt:lpstr>
      <vt:lpstr>SST!Print_Area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Rutto</cp:lastModifiedBy>
  <cp:lastPrinted>2017-04-19T08:28:37Z</cp:lastPrinted>
  <dcterms:created xsi:type="dcterms:W3CDTF">2005-07-05T10:19:27Z</dcterms:created>
  <dcterms:modified xsi:type="dcterms:W3CDTF">2017-04-19T08:35:55Z</dcterms:modified>
</cp:coreProperties>
</file>