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3" r:id="rId1"/>
    <sheet name="Uniformity" sheetId="4" r:id="rId2"/>
    <sheet name="Gemcitabine" sheetId="2" r:id="rId3"/>
  </sheets>
  <definedNames>
    <definedName name="_xlnm.Print_Area" localSheetId="2">Gemcitabine!$A$1:$H$80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3" l="1"/>
  <c r="C43" i="4"/>
  <c r="B43" i="4"/>
  <c r="C42" i="4"/>
  <c r="B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43" i="4" l="1"/>
  <c r="E36" i="4" s="1"/>
  <c r="E35" i="4"/>
  <c r="E23" i="4"/>
  <c r="E26" i="4"/>
  <c r="D42" i="4"/>
  <c r="B47" i="4" l="1"/>
  <c r="E32" i="4"/>
  <c r="E38" i="4"/>
  <c r="E21" i="4"/>
  <c r="D48" i="4"/>
  <c r="E27" i="4"/>
  <c r="E37" i="4"/>
  <c r="E24" i="4"/>
  <c r="E28" i="4"/>
  <c r="E34" i="4"/>
  <c r="E25" i="4"/>
  <c r="C47" i="4"/>
  <c r="E31" i="4"/>
  <c r="E39" i="4"/>
  <c r="E40" i="4"/>
  <c r="E22" i="4"/>
  <c r="E30" i="4"/>
  <c r="E29" i="4"/>
  <c r="D47" i="4"/>
  <c r="E33" i="4"/>
  <c r="C48" i="4"/>
  <c r="B53" i="3" l="1"/>
  <c r="E51" i="3"/>
  <c r="D51" i="3"/>
  <c r="C51" i="3"/>
  <c r="B51" i="3"/>
  <c r="B52" i="3" s="1"/>
  <c r="B32" i="3"/>
  <c r="E30" i="3"/>
  <c r="D30" i="3"/>
  <c r="C30" i="3"/>
  <c r="B30" i="3"/>
  <c r="B31" i="3" s="1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D44" i="2" s="1"/>
  <c r="B30" i="2"/>
  <c r="D49" i="2" l="1"/>
  <c r="F44" i="2"/>
  <c r="F45" i="2" s="1"/>
  <c r="D45" i="2"/>
  <c r="F46" i="2" l="1"/>
  <c r="G39" i="2"/>
  <c r="G40" i="2"/>
  <c r="G38" i="2"/>
  <c r="G42" i="2" s="1"/>
  <c r="D46" i="2"/>
  <c r="E39" i="2"/>
  <c r="E40" i="2"/>
  <c r="E38" i="2"/>
  <c r="E42" i="2" l="1"/>
  <c r="D50" i="2"/>
  <c r="D52" i="2"/>
  <c r="D51" i="2" l="1"/>
  <c r="G69" i="2"/>
  <c r="H69" i="2" s="1"/>
  <c r="G60" i="2"/>
  <c r="H60" i="2" s="1"/>
  <c r="G64" i="2"/>
  <c r="H64" i="2" s="1"/>
  <c r="G68" i="2"/>
  <c r="H68" i="2" s="1"/>
  <c r="G66" i="2"/>
  <c r="H66" i="2" s="1"/>
  <c r="G61" i="2"/>
  <c r="H61" i="2" s="1"/>
  <c r="G65" i="2"/>
  <c r="H65" i="2" s="1"/>
  <c r="G62" i="2"/>
  <c r="H62" i="2" s="1"/>
  <c r="G70" i="2"/>
  <c r="H70" i="2" s="1"/>
  <c r="H74" i="2" l="1"/>
  <c r="H72" i="2"/>
  <c r="G76" i="2" s="1"/>
  <c r="H73" i="2" l="1"/>
</calcChain>
</file>

<file path=xl/sharedStrings.xml><?xml version="1.0" encoding="utf-8"?>
<sst xmlns="http://schemas.openxmlformats.org/spreadsheetml/2006/main" count="172" uniqueCount="123">
  <si>
    <t>HPLC System Suitability Report</t>
  </si>
  <si>
    <t>Analysis Data</t>
  </si>
  <si>
    <t>Assay</t>
  </si>
  <si>
    <t>Sample(s)</t>
  </si>
  <si>
    <t>Reference Substance:</t>
  </si>
  <si>
    <t>V- GEM 200</t>
  </si>
  <si>
    <t>% age Purity:</t>
  </si>
  <si>
    <t>NDQD201612249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</si>
  <si>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</si>
  <si>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</si>
  <si>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</si>
  <si>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</si>
  <si>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</si>
  <si>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</si>
  <si>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</si>
  <si>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</si>
  <si>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</si>
  <si>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</si>
  <si>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</si>
  <si>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</si>
  <si>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</si>
  <si>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</si>
  <si>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</si>
  <si>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</si>
  <si>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</si>
  <si>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</si>
  <si>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</si>
  <si>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</si>
  <si>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</si>
  <si>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</si>
  <si>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</si>
  <si>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</si>
  <si>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</si>
  <si>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</si>
  <si>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</si>
  <si>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</si>
  <si>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</si>
  <si>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</si>
  <si>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</si>
  <si>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</si>
  <si>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</si>
  <si>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</si>
  <si>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</si>
  <si>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</si>
  <si>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</si>
  <si>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</si>
  <si>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</si>
  <si>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</si>
  <si>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</si>
  <si>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</si>
  <si>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</si>
  <si>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</si>
  <si>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</si>
  <si>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</si>
  <si>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</si>
  <si>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</si>
  <si>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</si>
  <si>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</si>
  <si>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</si>
  <si>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</si>
  <si>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</si>
  <si>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</si>
  <si>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</si>
  <si>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</si>
  <si>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</si>
  <si>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</si>
  <si>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</si>
  <si>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</si>
  <si>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</si>
  <si>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</si>
  <si>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</si>
  <si>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</si>
  <si>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</si>
  <si>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</si>
  <si>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</si>
  <si>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</si>
  <si>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</si>
  <si>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</si>
  <si>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</si>
  <si>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</si>
  <si>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</si>
  <si>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</si>
  <si>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</si>
  <si>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</si>
  <si>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</si>
  <si>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</si>
  <si>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</si>
  <si>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</si>
  <si>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</si>
  <si>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</si>
  <si>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</si>
  <si>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</si>
  <si>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</si>
  <si>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</si>
  <si>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</si>
  <si>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</si>
  <si>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</si>
  <si>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</si>
  <si>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RUTTO KENNEDY</t>
  </si>
  <si>
    <t>Each lyophilized vial contains: Gemcitabine 200mg(as hydrochloride)
Mannitol.....200 mg</t>
  </si>
  <si>
    <t>V-GEM 1000</t>
  </si>
  <si>
    <t xml:space="preserve">Gemcitabine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</si>
  <si>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</si>
  <si>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</si>
  <si>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RUTTO  KENNEDY</t>
  </si>
  <si>
    <t>19/04/2017</t>
  </si>
  <si>
    <t>Uniformity of Weight Test Report</t>
  </si>
  <si>
    <t>PIROXICAM CAPSULES B.P 20 MG</t>
  </si>
  <si>
    <t>NDQD201605940</t>
  </si>
  <si>
    <t>Piroxicam</t>
  </si>
  <si>
    <t>Each capsule contains Piroxicam 20 mg</t>
  </si>
  <si>
    <t>2016-05-13 10:31:28</t>
  </si>
  <si>
    <t>2016-08-04 15:37:22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</si>
  <si>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</si>
  <si>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</si>
  <si>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</si>
  <si>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</si>
  <si>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</si>
  <si>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</si>
  <si>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</si>
  <si>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</si>
  <si>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</si>
  <si>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G24-1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</si>
</sst>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5" formatCode="dd\-mmm\-yyyy"/>
    <numFmt numFmtId="176" formatCode="0.0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9" fillId="2" borderId="0"/>
    <xf numFmtId="0" fontId="19" fillId="2" borderId="0"/>
    <xf numFmtId="0" fontId="19" fillId="2" borderId="0"/>
  </cellStyleXfs>
  <cellXfs count="268">
    <xf numFmtId="0" fontId="0" fillId="2" borderId="0" xfId="0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9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" fillId="2" borderId="0" xfId="2" applyFont="1" applyFill="1" applyAlignment="1">
      <alignment horizontal="center"/>
    </xf>
    <xf numFmtId="10" fontId="2" fillId="2" borderId="0" xfId="2" applyNumberFormat="1" applyFont="1" applyFill="1"/>
    <xf numFmtId="164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1" fillId="2" borderId="0" xfId="2" applyFont="1" applyFill="1"/>
    <xf numFmtId="2" fontId="2" fillId="2" borderId="0" xfId="2" applyNumberFormat="1" applyFont="1" applyFill="1" applyAlignment="1">
      <alignment horizontal="center"/>
    </xf>
    <xf numFmtId="0" fontId="20" fillId="2" borderId="0" xfId="2" applyFont="1" applyFill="1" applyAlignment="1">
      <alignment horizontal="center" wrapText="1"/>
    </xf>
    <xf numFmtId="0" fontId="20" fillId="2" borderId="0" xfId="2" applyFont="1" applyFill="1" applyAlignment="1">
      <alignment horizontal="center" wrapText="1"/>
    </xf>
    <xf numFmtId="0" fontId="4" fillId="2" borderId="0" xfId="2" applyFont="1" applyFill="1" applyAlignment="1">
      <alignment horizontal="center"/>
    </xf>
    <xf numFmtId="0" fontId="1" fillId="2" borderId="0" xfId="2" applyFont="1" applyFill="1" applyAlignment="1">
      <alignment horizontal="right"/>
    </xf>
    <xf numFmtId="0" fontId="6" fillId="2" borderId="4" xfId="2" applyFont="1" applyFill="1" applyBorder="1"/>
    <xf numFmtId="0" fontId="2" fillId="2" borderId="0" xfId="2" applyFont="1" applyFill="1" applyAlignment="1">
      <alignment horizontal="left" wrapText="1"/>
    </xf>
    <xf numFmtId="175" fontId="2" fillId="2" borderId="0" xfId="2" applyNumberFormat="1" applyFont="1" applyFill="1" applyAlignment="1">
      <alignment horizontal="center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21" fillId="2" borderId="0" xfId="2" applyFont="1" applyFill="1" applyAlignment="1">
      <alignment horizontal="center"/>
    </xf>
    <xf numFmtId="0" fontId="21" fillId="2" borderId="0" xfId="2" applyFont="1" applyFill="1" applyAlignment="1">
      <alignment horizontal="left"/>
    </xf>
    <xf numFmtId="164" fontId="1" fillId="2" borderId="49" xfId="2" applyNumberFormat="1" applyFont="1" applyFill="1" applyBorder="1" applyAlignment="1">
      <alignment horizontal="center"/>
    </xf>
    <xf numFmtId="164" fontId="1" fillId="2" borderId="45" xfId="2" applyNumberFormat="1" applyFont="1" applyFill="1" applyBorder="1" applyAlignment="1">
      <alignment horizontal="center"/>
    </xf>
    <xf numFmtId="0" fontId="1" fillId="2" borderId="49" xfId="2" applyFont="1" applyFill="1" applyBorder="1" applyAlignment="1">
      <alignment horizontal="center"/>
    </xf>
    <xf numFmtId="0" fontId="1" fillId="2" borderId="45" xfId="2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 wrapText="1"/>
    </xf>
    <xf numFmtId="0" fontId="2" fillId="2" borderId="40" xfId="2" applyFont="1" applyFill="1" applyBorder="1" applyAlignment="1">
      <alignment horizontal="center"/>
    </xf>
    <xf numFmtId="2" fontId="2" fillId="3" borderId="23" xfId="2" applyNumberFormat="1" applyFont="1" applyFill="1" applyBorder="1" applyAlignment="1" applyProtection="1">
      <alignment horizontal="center"/>
      <protection locked="0"/>
    </xf>
    <xf numFmtId="2" fontId="2" fillId="3" borderId="40" xfId="2" applyNumberFormat="1" applyFont="1" applyFill="1" applyBorder="1" applyAlignment="1" applyProtection="1">
      <alignment horizontal="center"/>
      <protection locked="0"/>
    </xf>
    <xf numFmtId="2" fontId="2" fillId="2" borderId="40" xfId="2" applyNumberFormat="1" applyFont="1" applyFill="1" applyBorder="1" applyAlignment="1">
      <alignment horizontal="center"/>
    </xf>
    <xf numFmtId="10" fontId="2" fillId="2" borderId="41" xfId="2" applyNumberFormat="1" applyFont="1" applyFill="1" applyBorder="1" applyAlignment="1">
      <alignment horizontal="center"/>
    </xf>
    <xf numFmtId="0" fontId="2" fillId="2" borderId="32" xfId="2" applyFont="1" applyFill="1" applyBorder="1" applyAlignment="1">
      <alignment horizontal="center"/>
    </xf>
    <xf numFmtId="2" fontId="2" fillId="3" borderId="41" xfId="2" applyNumberFormat="1" applyFont="1" applyFill="1" applyBorder="1" applyAlignment="1" applyProtection="1">
      <alignment horizontal="center"/>
      <protection locked="0"/>
    </xf>
    <xf numFmtId="2" fontId="2" fillId="3" borderId="32" xfId="2" applyNumberFormat="1" applyFont="1" applyFill="1" applyBorder="1" applyAlignment="1" applyProtection="1">
      <alignment horizontal="center"/>
      <protection locked="0"/>
    </xf>
    <xf numFmtId="2" fontId="2" fillId="2" borderId="32" xfId="2" applyNumberFormat="1" applyFont="1" applyFill="1" applyBorder="1" applyAlignment="1">
      <alignment horizontal="center"/>
    </xf>
    <xf numFmtId="2" fontId="2" fillId="3" borderId="41" xfId="2" applyNumberFormat="1" applyFont="1" applyFill="1" applyBorder="1" applyAlignment="1" applyProtection="1">
      <alignment horizontal="center" wrapText="1"/>
      <protection locked="0"/>
    </xf>
    <xf numFmtId="170" fontId="2" fillId="2" borderId="0" xfId="2" applyNumberFormat="1" applyFont="1" applyFill="1" applyAlignment="1">
      <alignment horizontal="center"/>
    </xf>
    <xf numFmtId="170" fontId="22" fillId="2" borderId="0" xfId="2" applyNumberFormat="1" applyFont="1" applyFill="1" applyAlignment="1">
      <alignment horizontal="center"/>
    </xf>
    <xf numFmtId="10" fontId="22" fillId="2" borderId="0" xfId="2" applyNumberFormat="1" applyFont="1" applyFill="1" applyAlignment="1">
      <alignment horizontal="center"/>
    </xf>
    <xf numFmtId="164" fontId="22" fillId="2" borderId="0" xfId="2" applyNumberFormat="1" applyFont="1" applyFill="1" applyAlignment="1">
      <alignment horizontal="center"/>
    </xf>
    <xf numFmtId="2" fontId="19" fillId="2" borderId="0" xfId="2" applyNumberFormat="1" applyFill="1" applyAlignment="1">
      <alignment horizontal="center"/>
    </xf>
    <xf numFmtId="164" fontId="19" fillId="2" borderId="0" xfId="2" applyNumberFormat="1" applyFill="1"/>
    <xf numFmtId="10" fontId="19" fillId="2" borderId="0" xfId="2" applyNumberFormat="1" applyFill="1"/>
    <xf numFmtId="2" fontId="19" fillId="2" borderId="0" xfId="2" applyNumberFormat="1" applyFill="1"/>
    <xf numFmtId="0" fontId="19" fillId="2" borderId="0" xfId="2" applyFill="1" applyAlignment="1">
      <alignment horizontal="right"/>
    </xf>
    <xf numFmtId="1" fontId="2" fillId="2" borderId="33" xfId="2" applyNumberFormat="1" applyFont="1" applyFill="1" applyBorder="1" applyAlignment="1">
      <alignment horizontal="center"/>
    </xf>
    <xf numFmtId="2" fontId="2" fillId="3" borderId="42" xfId="2" applyNumberFormat="1" applyFont="1" applyFill="1" applyBorder="1" applyAlignment="1" applyProtection="1">
      <alignment horizontal="center" wrapText="1"/>
      <protection locked="0"/>
    </xf>
    <xf numFmtId="2" fontId="2" fillId="3" borderId="33" xfId="2" applyNumberFormat="1" applyFont="1" applyFill="1" applyBorder="1" applyAlignment="1" applyProtection="1">
      <alignment horizontal="center"/>
      <protection locked="0"/>
    </xf>
    <xf numFmtId="2" fontId="2" fillId="2" borderId="33" xfId="2" applyNumberFormat="1" applyFont="1" applyFill="1" applyBorder="1" applyAlignment="1">
      <alignment horizontal="center"/>
    </xf>
    <xf numFmtId="10" fontId="2" fillId="2" borderId="42" xfId="2" applyNumberFormat="1" applyFont="1" applyFill="1" applyBorder="1" applyAlignment="1">
      <alignment horizontal="center"/>
    </xf>
    <xf numFmtId="0" fontId="2" fillId="2" borderId="46" xfId="2" applyFont="1" applyFill="1" applyBorder="1" applyAlignment="1">
      <alignment horizontal="right"/>
    </xf>
    <xf numFmtId="170" fontId="2" fillId="2" borderId="50" xfId="2" applyNumberFormat="1" applyFont="1" applyFill="1" applyBorder="1" applyAlignment="1">
      <alignment horizontal="center"/>
    </xf>
    <xf numFmtId="170" fontId="2" fillId="2" borderId="51" xfId="2" applyNumberFormat="1" applyFont="1" applyFill="1" applyBorder="1" applyAlignment="1">
      <alignment horizontal="center"/>
    </xf>
    <xf numFmtId="170" fontId="2" fillId="2" borderId="52" xfId="2" applyNumberFormat="1" applyFont="1" applyFill="1" applyBorder="1" applyAlignment="1">
      <alignment horizontal="center"/>
    </xf>
    <xf numFmtId="0" fontId="2" fillId="2" borderId="53" xfId="2" applyFont="1" applyFill="1" applyBorder="1" applyAlignment="1">
      <alignment horizontal="right"/>
    </xf>
    <xf numFmtId="170" fontId="1" fillId="2" borderId="27" xfId="2" applyNumberFormat="1" applyFont="1" applyFill="1" applyBorder="1" applyAlignment="1">
      <alignment horizontal="center"/>
    </xf>
    <xf numFmtId="170" fontId="1" fillId="2" borderId="54" xfId="2" applyNumberFormat="1" applyFont="1" applyFill="1" applyBorder="1" applyAlignment="1">
      <alignment horizontal="center"/>
    </xf>
    <xf numFmtId="170" fontId="1" fillId="2" borderId="48" xfId="2" applyNumberFormat="1" applyFont="1" applyFill="1" applyBorder="1" applyAlignment="1">
      <alignment horizontal="center"/>
    </xf>
    <xf numFmtId="164" fontId="2" fillId="2" borderId="0" xfId="2" applyNumberFormat="1" applyFont="1" applyFill="1"/>
    <xf numFmtId="0" fontId="1" fillId="2" borderId="49" xfId="2" applyFont="1" applyFill="1" applyBorder="1" applyAlignment="1">
      <alignment horizontal="center" vertical="center"/>
    </xf>
    <xf numFmtId="0" fontId="1" fillId="2" borderId="49" xfId="2" applyFont="1" applyFill="1" applyBorder="1" applyAlignment="1">
      <alignment horizontal="center" wrapText="1"/>
    </xf>
    <xf numFmtId="167" fontId="1" fillId="2" borderId="36" xfId="2" applyNumberFormat="1" applyFont="1" applyFill="1" applyBorder="1" applyAlignment="1">
      <alignment horizontal="center" vertical="center"/>
    </xf>
    <xf numFmtId="165" fontId="1" fillId="2" borderId="31" xfId="2" applyNumberFormat="1" applyFont="1" applyFill="1" applyBorder="1" applyAlignment="1">
      <alignment horizontal="center"/>
    </xf>
    <xf numFmtId="176" fontId="1" fillId="2" borderId="47" xfId="2" applyNumberFormat="1" applyFont="1" applyFill="1" applyBorder="1" applyAlignment="1">
      <alignment horizontal="center" vertical="center"/>
    </xf>
    <xf numFmtId="167" fontId="1" fillId="2" borderId="35" xfId="2" applyNumberFormat="1" applyFont="1" applyFill="1" applyBorder="1" applyAlignment="1">
      <alignment horizontal="center" vertical="center"/>
    </xf>
    <xf numFmtId="165" fontId="1" fillId="2" borderId="33" xfId="2" applyNumberFormat="1" applyFont="1" applyFill="1" applyBorder="1" applyAlignment="1">
      <alignment horizontal="center"/>
    </xf>
    <xf numFmtId="0" fontId="2" fillId="2" borderId="9" xfId="2" applyFont="1" applyFill="1" applyBorder="1"/>
    <xf numFmtId="0" fontId="2" fillId="2" borderId="0" xfId="2" applyFont="1" applyFill="1" applyAlignment="1">
      <alignment horizontal="right"/>
    </xf>
    <xf numFmtId="10" fontId="2" fillId="2" borderId="44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9" fillId="2" borderId="0" xfId="2" applyFill="1"/>
  </cellXfs>
  <cellStyles count="4">
    <cellStyle name="Normal" xfId="0" builtinId="0"/>
    <cellStyle name="Normal 2" xfId="1"/>
    <cellStyle name="Normal 3" xfId="2"/>
    <cellStyle name="Normal 4" xfId="3"/>
  </cellStyles>
  <dxfs count="22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2" sqref="B22"/>
    </sheetView>
  </sheetViews>
  <sheetFormatPr defaultRowHeight="13.5" x14ac:dyDescent="0.25"/>
  <cols>
    <col min="1" max="1" width="27.5703125" style="150" customWidth="1"/>
    <col min="2" max="2" width="20.42578125" style="150" customWidth="1"/>
    <col min="3" max="3" width="31.85546875" style="150" customWidth="1"/>
    <col min="4" max="4" width="25.85546875" style="150" customWidth="1"/>
    <col min="5" max="5" width="25.7109375" style="150" customWidth="1"/>
    <col min="6" max="6" width="23.140625" style="150" customWidth="1"/>
    <col min="7" max="7" width="28.42578125" style="150" customWidth="1"/>
    <col min="8" max="8" width="21.5703125" style="150" customWidth="1"/>
    <col min="9" max="9" width="9.140625" style="150" customWidth="1"/>
    <col min="10" max="16384" width="9.140625" style="187"/>
  </cols>
  <sheetData>
    <row r="14" spans="1:6" ht="15" customHeight="1" x14ac:dyDescent="0.3">
      <c r="A14" s="149"/>
      <c r="C14" s="151"/>
      <c r="F14" s="151"/>
    </row>
    <row r="15" spans="1:6" ht="18.75" customHeight="1" x14ac:dyDescent="0.3">
      <c r="A15" s="152" t="s">
        <v>0</v>
      </c>
      <c r="B15" s="152"/>
      <c r="C15" s="152"/>
      <c r="D15" s="152"/>
      <c r="E15" s="152"/>
    </row>
    <row r="16" spans="1:6" ht="16.5" customHeight="1" x14ac:dyDescent="0.3">
      <c r="A16" s="153" t="s">
        <v>1</v>
      </c>
      <c r="B16" s="154" t="s">
        <v>2</v>
      </c>
    </row>
    <row r="17" spans="1:5" ht="16.5" customHeight="1" x14ac:dyDescent="0.3">
      <c r="A17" s="155" t="s">
        <v>3</v>
      </c>
      <c r="B17" s="155" t="s">
        <v>100</v>
      </c>
      <c r="D17" s="156"/>
      <c r="E17" s="157"/>
    </row>
    <row r="18" spans="1:5" ht="16.5" customHeight="1" x14ac:dyDescent="0.3">
      <c r="A18" s="158" t="s">
        <v>4</v>
      </c>
      <c r="B18" s="155" t="s">
        <v>101</v>
      </c>
      <c r="C18" s="157"/>
      <c r="D18" s="157"/>
      <c r="E18" s="157"/>
    </row>
    <row r="19" spans="1:5" ht="16.5" customHeight="1" x14ac:dyDescent="0.3">
      <c r="A19" s="158" t="s">
        <v>6</v>
      </c>
      <c r="B19" s="159">
        <v>100</v>
      </c>
      <c r="C19" s="157"/>
      <c r="D19" s="157"/>
      <c r="E19" s="157"/>
    </row>
    <row r="20" spans="1:5" ht="16.5" customHeight="1" x14ac:dyDescent="0.3">
      <c r="A20" s="155" t="s">
        <v>8</v>
      </c>
      <c r="B20" s="159">
        <v>9.25</v>
      </c>
      <c r="C20" s="157"/>
      <c r="D20" s="157"/>
      <c r="E20" s="157"/>
    </row>
    <row r="21" spans="1:5" ht="16.5" customHeight="1" x14ac:dyDescent="0.3">
      <c r="A21" s="155" t="s">
        <v>9</v>
      </c>
      <c r="B21" s="160">
        <f>9.25/100</f>
        <v>9.2499999999999999E-2</v>
      </c>
      <c r="C21" s="157"/>
      <c r="D21" s="157"/>
      <c r="E21" s="157"/>
    </row>
    <row r="22" spans="1:5" ht="15.75" customHeight="1" x14ac:dyDescent="0.25">
      <c r="A22" s="157"/>
      <c r="B22" s="157"/>
      <c r="C22" s="157"/>
      <c r="D22" s="157"/>
      <c r="E22" s="157"/>
    </row>
    <row r="23" spans="1:5" ht="16.5" customHeight="1" x14ac:dyDescent="0.3">
      <c r="A23" s="161" t="s">
        <v>10</v>
      </c>
      <c r="B23" s="162" t="s">
        <v>11</v>
      </c>
      <c r="C23" s="161" t="s">
        <v>12</v>
      </c>
      <c r="D23" s="161" t="s">
        <v>13</v>
      </c>
      <c r="E23" s="161" t="s">
        <v>14</v>
      </c>
    </row>
    <row r="24" spans="1:5" ht="16.5" customHeight="1" x14ac:dyDescent="0.3">
      <c r="A24" s="163">
        <v>1</v>
      </c>
      <c r="B24" s="164">
        <v>40306295</v>
      </c>
      <c r="C24" s="164">
        <v>7170.38</v>
      </c>
      <c r="D24" s="165">
        <v>1.05</v>
      </c>
      <c r="E24" s="166">
        <v>6.12</v>
      </c>
    </row>
    <row r="25" spans="1:5" ht="16.5" customHeight="1" x14ac:dyDescent="0.3">
      <c r="A25" s="163">
        <v>2</v>
      </c>
      <c r="B25" s="164">
        <v>40291130</v>
      </c>
      <c r="C25" s="164">
        <v>7161.22</v>
      </c>
      <c r="D25" s="165">
        <v>1.06</v>
      </c>
      <c r="E25" s="165">
        <v>6.11</v>
      </c>
    </row>
    <row r="26" spans="1:5" ht="16.5" customHeight="1" x14ac:dyDescent="0.3">
      <c r="A26" s="163">
        <v>3</v>
      </c>
      <c r="B26" s="164">
        <v>40327254</v>
      </c>
      <c r="C26" s="164">
        <v>7192.87</v>
      </c>
      <c r="D26" s="165">
        <v>1.05</v>
      </c>
      <c r="E26" s="165">
        <v>6.11</v>
      </c>
    </row>
    <row r="27" spans="1:5" ht="16.5" customHeight="1" x14ac:dyDescent="0.3">
      <c r="A27" s="163">
        <v>4</v>
      </c>
      <c r="B27" s="164">
        <v>40270439</v>
      </c>
      <c r="C27" s="164">
        <v>7170.07</v>
      </c>
      <c r="D27" s="165">
        <v>1.06</v>
      </c>
      <c r="E27" s="165">
        <v>6.1</v>
      </c>
    </row>
    <row r="28" spans="1:5" ht="16.5" customHeight="1" x14ac:dyDescent="0.3">
      <c r="A28" s="163">
        <v>5</v>
      </c>
      <c r="B28" s="164">
        <v>40286117</v>
      </c>
      <c r="C28" s="164">
        <v>7161.59</v>
      </c>
      <c r="D28" s="165">
        <v>1.06</v>
      </c>
      <c r="E28" s="165">
        <v>6.09</v>
      </c>
    </row>
    <row r="29" spans="1:5" ht="16.5" customHeight="1" x14ac:dyDescent="0.3">
      <c r="A29" s="163">
        <v>6</v>
      </c>
      <c r="B29" s="167">
        <v>40283606</v>
      </c>
      <c r="C29" s="167">
        <v>7164.63</v>
      </c>
      <c r="D29" s="168">
        <v>1.04</v>
      </c>
      <c r="E29" s="168">
        <v>6.09</v>
      </c>
    </row>
    <row r="30" spans="1:5" ht="16.5" customHeight="1" x14ac:dyDescent="0.3">
      <c r="A30" s="169" t="s">
        <v>15</v>
      </c>
      <c r="B30" s="170">
        <f>AVERAGE(B24:B29)</f>
        <v>40294140.166666664</v>
      </c>
      <c r="C30" s="171">
        <f>AVERAGE(C24:C29)</f>
        <v>7170.126666666667</v>
      </c>
      <c r="D30" s="172">
        <f>AVERAGE(D24:D29)</f>
        <v>1.0533333333333335</v>
      </c>
      <c r="E30" s="172">
        <f>AVERAGE(E24:E29)</f>
        <v>6.1033333333333326</v>
      </c>
    </row>
    <row r="31" spans="1:5" ht="16.5" customHeight="1" x14ac:dyDescent="0.3">
      <c r="A31" s="173" t="s">
        <v>16</v>
      </c>
      <c r="B31" s="174">
        <f>(STDEV(B24:B29)/B30)</f>
        <v>4.9515893278530602E-4</v>
      </c>
      <c r="C31" s="175"/>
      <c r="D31" s="175"/>
      <c r="E31" s="176"/>
    </row>
    <row r="32" spans="1:5" s="150" customFormat="1" ht="16.5" customHeight="1" x14ac:dyDescent="0.3">
      <c r="A32" s="177" t="s">
        <v>17</v>
      </c>
      <c r="B32" s="178">
        <f>COUNT(B24:B29)</f>
        <v>6</v>
      </c>
      <c r="C32" s="179"/>
      <c r="D32" s="180"/>
      <c r="E32" s="181"/>
    </row>
    <row r="33" spans="1:5" s="150" customFormat="1" ht="15.75" customHeight="1" x14ac:dyDescent="0.25">
      <c r="A33" s="157"/>
      <c r="B33" s="157"/>
      <c r="C33" s="157"/>
      <c r="D33" s="157"/>
      <c r="E33" s="157"/>
    </row>
    <row r="34" spans="1:5" s="150" customFormat="1" ht="16.5" customHeight="1" x14ac:dyDescent="0.3">
      <c r="A34" s="158" t="s">
        <v>18</v>
      </c>
      <c r="B34" s="182" t="s">
        <v>102</v>
      </c>
      <c r="C34" s="183"/>
      <c r="D34" s="183"/>
      <c r="E34" s="183"/>
    </row>
    <row r="35" spans="1:5" ht="16.5" customHeight="1" x14ac:dyDescent="0.3">
      <c r="A35" s="158"/>
      <c r="B35" s="182" t="s">
        <v>20</v>
      </c>
      <c r="C35" s="183"/>
      <c r="D35" s="183"/>
      <c r="E35" s="183"/>
    </row>
    <row r="36" spans="1:5" ht="16.5" customHeight="1" x14ac:dyDescent="0.3">
      <c r="A36" s="158"/>
      <c r="B36" s="182" t="s">
        <v>103</v>
      </c>
      <c r="C36" s="183"/>
      <c r="D36" s="183"/>
      <c r="E36" s="183"/>
    </row>
    <row r="37" spans="1:5" ht="15.75" customHeight="1" x14ac:dyDescent="0.25">
      <c r="A37" s="157"/>
      <c r="B37" s="157"/>
      <c r="C37" s="157"/>
      <c r="D37" s="157"/>
      <c r="E37" s="157"/>
    </row>
    <row r="38" spans="1:5" ht="16.5" customHeight="1" x14ac:dyDescent="0.3">
      <c r="A38" s="153" t="s">
        <v>1</v>
      </c>
      <c r="B38" s="154" t="s">
        <v>22</v>
      </c>
    </row>
    <row r="39" spans="1:5" ht="16.5" customHeight="1" x14ac:dyDescent="0.3">
      <c r="A39" s="158" t="s">
        <v>4</v>
      </c>
      <c r="B39" s="155"/>
      <c r="C39" s="157"/>
      <c r="D39" s="157"/>
      <c r="E39" s="157"/>
    </row>
    <row r="40" spans="1:5" ht="16.5" customHeight="1" x14ac:dyDescent="0.3">
      <c r="A40" s="158" t="s">
        <v>6</v>
      </c>
      <c r="B40" s="159"/>
      <c r="C40" s="157"/>
      <c r="D40" s="157"/>
      <c r="E40" s="157"/>
    </row>
    <row r="41" spans="1:5" ht="16.5" customHeight="1" x14ac:dyDescent="0.3">
      <c r="A41" s="155" t="s">
        <v>8</v>
      </c>
      <c r="B41" s="159"/>
      <c r="C41" s="157"/>
      <c r="D41" s="157"/>
      <c r="E41" s="157"/>
    </row>
    <row r="42" spans="1:5" ht="16.5" customHeight="1" x14ac:dyDescent="0.3">
      <c r="A42" s="155" t="s">
        <v>9</v>
      </c>
      <c r="B42" s="160"/>
      <c r="C42" s="157"/>
      <c r="D42" s="157"/>
      <c r="E42" s="157"/>
    </row>
    <row r="43" spans="1:5" ht="15.75" customHeight="1" x14ac:dyDescent="0.25">
      <c r="A43" s="157"/>
      <c r="B43" s="157"/>
      <c r="C43" s="157"/>
      <c r="D43" s="157"/>
      <c r="E43" s="157"/>
    </row>
    <row r="44" spans="1:5" ht="16.5" customHeight="1" x14ac:dyDescent="0.3">
      <c r="A44" s="161" t="s">
        <v>10</v>
      </c>
      <c r="B44" s="162" t="s">
        <v>11</v>
      </c>
      <c r="C44" s="161" t="s">
        <v>12</v>
      </c>
      <c r="D44" s="161" t="s">
        <v>13</v>
      </c>
      <c r="E44" s="161" t="s">
        <v>14</v>
      </c>
    </row>
    <row r="45" spans="1:5" ht="16.5" customHeight="1" x14ac:dyDescent="0.3">
      <c r="A45" s="163">
        <v>1</v>
      </c>
      <c r="B45" s="164"/>
      <c r="C45" s="164"/>
      <c r="D45" s="165"/>
      <c r="E45" s="166"/>
    </row>
    <row r="46" spans="1:5" ht="16.5" customHeight="1" x14ac:dyDescent="0.3">
      <c r="A46" s="163">
        <v>2</v>
      </c>
      <c r="B46" s="164"/>
      <c r="C46" s="164"/>
      <c r="D46" s="165"/>
      <c r="E46" s="165"/>
    </row>
    <row r="47" spans="1:5" ht="16.5" customHeight="1" x14ac:dyDescent="0.3">
      <c r="A47" s="163">
        <v>3</v>
      </c>
      <c r="B47" s="164"/>
      <c r="C47" s="164"/>
      <c r="D47" s="165"/>
      <c r="E47" s="165"/>
    </row>
    <row r="48" spans="1:5" ht="16.5" customHeight="1" x14ac:dyDescent="0.3">
      <c r="A48" s="163">
        <v>4</v>
      </c>
      <c r="B48" s="164"/>
      <c r="C48" s="164"/>
      <c r="D48" s="165"/>
      <c r="E48" s="165"/>
    </row>
    <row r="49" spans="1:7" ht="16.5" customHeight="1" x14ac:dyDescent="0.3">
      <c r="A49" s="163">
        <v>5</v>
      </c>
      <c r="B49" s="164"/>
      <c r="C49" s="164"/>
      <c r="D49" s="165"/>
      <c r="E49" s="165"/>
    </row>
    <row r="50" spans="1:7" ht="16.5" customHeight="1" x14ac:dyDescent="0.3">
      <c r="A50" s="163">
        <v>6</v>
      </c>
      <c r="B50" s="167"/>
      <c r="C50" s="167"/>
      <c r="D50" s="168"/>
      <c r="E50" s="168"/>
    </row>
    <row r="51" spans="1:7" ht="16.5" customHeight="1" x14ac:dyDescent="0.3">
      <c r="A51" s="169" t="s">
        <v>15</v>
      </c>
      <c r="B51" s="170" t="e">
        <f>AVERAGE(B45:B50)</f>
        <v>#DIV/0!</v>
      </c>
      <c r="C51" s="171" t="e">
        <f>AVERAGE(C45:C50)</f>
        <v>#DIV/0!</v>
      </c>
      <c r="D51" s="172" t="e">
        <f>AVERAGE(D45:D50)</f>
        <v>#DIV/0!</v>
      </c>
      <c r="E51" s="172" t="e">
        <f>AVERAGE(E45:E50)</f>
        <v>#DIV/0!</v>
      </c>
    </row>
    <row r="52" spans="1:7" ht="16.5" customHeight="1" x14ac:dyDescent="0.3">
      <c r="A52" s="173" t="s">
        <v>16</v>
      </c>
      <c r="B52" s="174" t="e">
        <f>(STDEV(B45:B50)/B51)</f>
        <v>#DIV/0!</v>
      </c>
      <c r="C52" s="175"/>
      <c r="D52" s="175"/>
      <c r="E52" s="176"/>
    </row>
    <row r="53" spans="1:7" s="150" customFormat="1" ht="16.5" customHeight="1" x14ac:dyDescent="0.3">
      <c r="A53" s="177" t="s">
        <v>17</v>
      </c>
      <c r="B53" s="178">
        <f>COUNT(B45:B50)</f>
        <v>0</v>
      </c>
      <c r="C53" s="179"/>
      <c r="D53" s="180"/>
      <c r="E53" s="181"/>
    </row>
    <row r="54" spans="1:7" s="150" customFormat="1" ht="15.75" customHeight="1" x14ac:dyDescent="0.25">
      <c r="A54" s="157"/>
      <c r="B54" s="157"/>
      <c r="C54" s="157"/>
      <c r="D54" s="157"/>
      <c r="E54" s="157"/>
    </row>
    <row r="55" spans="1:7" s="150" customFormat="1" ht="16.5" customHeight="1" x14ac:dyDescent="0.3">
      <c r="A55" s="158" t="s">
        <v>18</v>
      </c>
      <c r="B55" s="182" t="s">
        <v>19</v>
      </c>
      <c r="C55" s="183"/>
      <c r="D55" s="183"/>
      <c r="E55" s="183"/>
    </row>
    <row r="56" spans="1:7" ht="16.5" customHeight="1" x14ac:dyDescent="0.3">
      <c r="A56" s="158"/>
      <c r="B56" s="182" t="s">
        <v>20</v>
      </c>
      <c r="C56" s="183"/>
      <c r="D56" s="183"/>
      <c r="E56" s="183"/>
    </row>
    <row r="57" spans="1:7" ht="16.5" customHeight="1" x14ac:dyDescent="0.3">
      <c r="A57" s="158"/>
      <c r="B57" s="182" t="s">
        <v>21</v>
      </c>
      <c r="C57" s="183"/>
      <c r="D57" s="183"/>
      <c r="E57" s="183"/>
    </row>
    <row r="58" spans="1:7" ht="14.25" customHeight="1" thickBot="1" x14ac:dyDescent="0.3">
      <c r="A58" s="184"/>
      <c r="B58" s="185"/>
      <c r="D58" s="186"/>
      <c r="F58" s="187"/>
      <c r="G58" s="187"/>
    </row>
    <row r="59" spans="1:7" ht="15" customHeight="1" x14ac:dyDescent="0.3">
      <c r="B59" s="188" t="s">
        <v>23</v>
      </c>
      <c r="C59" s="188"/>
      <c r="E59" s="189" t="s">
        <v>24</v>
      </c>
      <c r="F59" s="190"/>
      <c r="G59" s="189" t="s">
        <v>25</v>
      </c>
    </row>
    <row r="60" spans="1:7" ht="15" customHeight="1" x14ac:dyDescent="0.3">
      <c r="A60" s="191" t="s">
        <v>26</v>
      </c>
      <c r="B60" s="192" t="s">
        <v>104</v>
      </c>
      <c r="C60" s="192"/>
      <c r="E60" s="192" t="s">
        <v>105</v>
      </c>
      <c r="G60" s="192"/>
    </row>
    <row r="61" spans="1:7" ht="15" customHeight="1" x14ac:dyDescent="0.3">
      <c r="A61" s="191" t="s">
        <v>27</v>
      </c>
      <c r="B61" s="193"/>
      <c r="C61" s="193"/>
      <c r="E61" s="193"/>
      <c r="G61" s="1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D20" sqref="D20"/>
    </sheetView>
  </sheetViews>
  <sheetFormatPr defaultColWidth="9.140625" defaultRowHeight="16.5" x14ac:dyDescent="0.3"/>
  <cols>
    <col min="1" max="1" width="13.140625" style="209" customWidth="1"/>
    <col min="2" max="2" width="17.85546875" style="258" customWidth="1"/>
    <col min="3" max="3" width="18.85546875" style="209" customWidth="1"/>
    <col min="4" max="4" width="19.7109375" style="206" customWidth="1"/>
    <col min="5" max="5" width="18.42578125" style="209" customWidth="1"/>
    <col min="6" max="6" width="6.42578125" style="200" customWidth="1"/>
    <col min="7" max="7" width="17.140625" style="200" customWidth="1"/>
    <col min="8" max="8" width="13.140625" style="200" customWidth="1"/>
    <col min="9" max="9" width="11" style="200" customWidth="1"/>
    <col min="10" max="10" width="15" style="200" customWidth="1"/>
    <col min="11" max="11" width="7.5703125" style="200" customWidth="1"/>
    <col min="12" max="12" width="13.140625" style="200" customWidth="1"/>
    <col min="13" max="13" width="11" style="200" customWidth="1"/>
    <col min="14" max="14" width="12.28515625" style="200" customWidth="1"/>
    <col min="15" max="15" width="6.5703125" style="200" customWidth="1"/>
    <col min="16" max="16" width="9.140625" style="200"/>
    <col min="17" max="16384" width="9.140625" style="267"/>
  </cols>
  <sheetData>
    <row r="1" spans="1:15" ht="15" x14ac:dyDescent="0.3">
      <c r="A1" s="195"/>
      <c r="B1" s="196"/>
      <c r="C1" s="195"/>
      <c r="D1" s="197"/>
      <c r="E1" s="198"/>
      <c r="F1" s="196"/>
      <c r="G1" s="198"/>
      <c r="H1" s="198"/>
      <c r="I1" s="196"/>
      <c r="J1" s="198"/>
      <c r="K1" s="199"/>
      <c r="L1" s="198"/>
      <c r="M1" s="196"/>
      <c r="N1" s="198"/>
      <c r="O1" s="196"/>
    </row>
    <row r="2" spans="1:15" ht="15" x14ac:dyDescent="0.3">
      <c r="A2" s="195"/>
      <c r="B2" s="196"/>
      <c r="C2" s="195"/>
      <c r="D2" s="197"/>
      <c r="E2" s="201"/>
      <c r="F2" s="196"/>
      <c r="G2" s="201"/>
      <c r="H2" s="201"/>
      <c r="I2" s="196"/>
      <c r="J2" s="201"/>
      <c r="K2" s="199"/>
      <c r="L2" s="201"/>
      <c r="M2" s="199"/>
      <c r="N2" s="201"/>
      <c r="O2" s="199"/>
    </row>
    <row r="3" spans="1:15" ht="15" x14ac:dyDescent="0.3">
      <c r="A3" s="195"/>
      <c r="B3" s="196"/>
      <c r="C3" s="195"/>
      <c r="D3" s="197"/>
      <c r="E3" s="201"/>
      <c r="F3" s="196"/>
      <c r="G3" s="201"/>
      <c r="H3" s="201"/>
      <c r="I3" s="196"/>
      <c r="J3" s="201"/>
      <c r="K3" s="199"/>
      <c r="L3" s="201"/>
      <c r="M3" s="199"/>
      <c r="N3" s="201"/>
      <c r="O3" s="199"/>
    </row>
    <row r="4" spans="1:15" ht="15" x14ac:dyDescent="0.3">
      <c r="A4" s="195"/>
      <c r="B4" s="196"/>
      <c r="C4" s="195"/>
      <c r="D4" s="197"/>
      <c r="E4" s="201"/>
      <c r="F4" s="196"/>
      <c r="G4" s="201"/>
      <c r="H4" s="201"/>
      <c r="I4" s="196"/>
      <c r="J4" s="201"/>
      <c r="K4" s="199"/>
      <c r="L4" s="201"/>
      <c r="M4" s="199"/>
      <c r="N4" s="201"/>
      <c r="O4" s="199"/>
    </row>
    <row r="5" spans="1:15" ht="15" x14ac:dyDescent="0.3">
      <c r="A5" s="195"/>
      <c r="B5" s="196"/>
      <c r="C5" s="195"/>
      <c r="D5" s="197"/>
      <c r="E5" s="201"/>
      <c r="F5" s="196"/>
      <c r="G5" s="201"/>
      <c r="H5" s="201"/>
      <c r="I5" s="196"/>
      <c r="J5" s="201"/>
      <c r="K5" s="199"/>
      <c r="L5" s="201"/>
      <c r="M5" s="199"/>
      <c r="N5" s="201"/>
      <c r="O5" s="199"/>
    </row>
    <row r="6" spans="1:15" ht="15" x14ac:dyDescent="0.3">
      <c r="A6" s="195"/>
      <c r="B6" s="196"/>
      <c r="C6" s="195"/>
      <c r="D6" s="197"/>
      <c r="E6" s="201"/>
      <c r="F6" s="196"/>
      <c r="G6" s="201"/>
      <c r="H6" s="201"/>
      <c r="I6" s="196"/>
      <c r="J6" s="201"/>
      <c r="K6" s="199"/>
      <c r="L6" s="201"/>
      <c r="M6" s="199"/>
      <c r="N6" s="201"/>
      <c r="O6" s="199"/>
    </row>
    <row r="7" spans="1:15" ht="15" x14ac:dyDescent="0.3">
      <c r="A7" s="195"/>
      <c r="B7" s="196"/>
      <c r="C7" s="195"/>
      <c r="D7" s="197"/>
      <c r="E7" s="201"/>
      <c r="F7" s="196"/>
      <c r="G7" s="201"/>
      <c r="H7" s="201"/>
      <c r="I7" s="196"/>
      <c r="J7" s="201"/>
      <c r="K7" s="199"/>
      <c r="L7" s="201"/>
      <c r="M7" s="199"/>
      <c r="N7" s="201"/>
      <c r="O7" s="199"/>
    </row>
    <row r="8" spans="1:15" ht="19.5" customHeight="1" x14ac:dyDescent="0.3">
      <c r="A8" s="202" t="s">
        <v>30</v>
      </c>
      <c r="B8" s="202"/>
      <c r="C8" s="202"/>
      <c r="D8" s="202"/>
      <c r="E8" s="202"/>
      <c r="F8" s="202"/>
      <c r="G8" s="202"/>
      <c r="H8" s="201"/>
      <c r="I8" s="196"/>
      <c r="J8" s="201"/>
      <c r="K8" s="199"/>
      <c r="L8" s="201"/>
      <c r="M8" s="199"/>
      <c r="N8" s="201"/>
      <c r="O8" s="199"/>
    </row>
    <row r="9" spans="1:15" ht="19.5" customHeight="1" x14ac:dyDescent="0.3">
      <c r="A9" s="203"/>
      <c r="B9" s="203"/>
      <c r="C9" s="203"/>
      <c r="D9" s="203"/>
      <c r="E9" s="203"/>
      <c r="F9" s="203"/>
      <c r="G9" s="203"/>
      <c r="H9" s="201"/>
      <c r="I9" s="196"/>
      <c r="J9" s="201"/>
      <c r="K9" s="199"/>
      <c r="L9" s="201"/>
      <c r="M9" s="199"/>
      <c r="N9" s="201"/>
      <c r="O9" s="199"/>
    </row>
    <row r="10" spans="1:15" ht="16.5" customHeight="1" x14ac:dyDescent="0.3">
      <c r="A10" s="204" t="s">
        <v>106</v>
      </c>
      <c r="B10" s="204"/>
      <c r="C10" s="204"/>
      <c r="D10" s="204"/>
      <c r="E10" s="204"/>
      <c r="F10" s="204"/>
      <c r="G10" s="204"/>
      <c r="H10" s="201"/>
      <c r="I10" s="196"/>
      <c r="J10" s="201"/>
      <c r="K10" s="199"/>
      <c r="L10" s="201"/>
      <c r="M10" s="199"/>
      <c r="N10" s="201"/>
      <c r="O10" s="199"/>
    </row>
    <row r="11" spans="1:15" ht="15" customHeight="1" x14ac:dyDescent="0.3">
      <c r="A11" s="205" t="s">
        <v>32</v>
      </c>
      <c r="B11" s="205"/>
      <c r="C11" s="195" t="s">
        <v>107</v>
      </c>
      <c r="E11" s="201"/>
      <c r="F11" s="196"/>
      <c r="G11" s="201"/>
      <c r="H11" s="201"/>
      <c r="I11" s="196"/>
      <c r="J11" s="201"/>
      <c r="K11" s="199"/>
      <c r="L11" s="201"/>
      <c r="M11" s="199"/>
      <c r="N11" s="201"/>
      <c r="O11" s="199"/>
    </row>
    <row r="12" spans="1:15" ht="15" customHeight="1" x14ac:dyDescent="0.3">
      <c r="A12" s="205" t="s">
        <v>33</v>
      </c>
      <c r="B12" s="205"/>
      <c r="C12" s="195" t="s">
        <v>108</v>
      </c>
      <c r="E12" s="201"/>
      <c r="F12" s="196"/>
      <c r="G12" s="201"/>
      <c r="H12" s="201"/>
      <c r="I12" s="196"/>
      <c r="J12" s="201"/>
      <c r="K12" s="199"/>
      <c r="L12" s="201"/>
      <c r="M12" s="199"/>
      <c r="N12" s="201"/>
      <c r="O12" s="199"/>
    </row>
    <row r="13" spans="1:15" ht="15" customHeight="1" x14ac:dyDescent="0.3">
      <c r="A13" s="205" t="s">
        <v>34</v>
      </c>
      <c r="B13" s="205"/>
      <c r="C13" s="195" t="s">
        <v>109</v>
      </c>
      <c r="E13" s="201"/>
      <c r="F13" s="196"/>
      <c r="G13" s="201"/>
      <c r="H13" s="201"/>
      <c r="I13" s="196"/>
      <c r="J13" s="201"/>
      <c r="K13" s="199"/>
      <c r="L13" s="201"/>
      <c r="M13" s="199"/>
      <c r="N13" s="201"/>
      <c r="O13" s="199"/>
    </row>
    <row r="14" spans="1:15" ht="15" customHeight="1" x14ac:dyDescent="0.3">
      <c r="A14" s="205" t="s">
        <v>35</v>
      </c>
      <c r="B14" s="205"/>
      <c r="C14" s="207" t="s">
        <v>110</v>
      </c>
      <c r="D14" s="207"/>
      <c r="E14" s="207"/>
      <c r="F14" s="207"/>
      <c r="G14" s="207"/>
      <c r="H14" s="201"/>
      <c r="I14" s="196"/>
      <c r="J14" s="201"/>
      <c r="K14" s="199"/>
      <c r="L14" s="201"/>
      <c r="M14" s="199"/>
      <c r="N14" s="201"/>
      <c r="O14" s="199"/>
    </row>
    <row r="15" spans="1:15" ht="15" customHeight="1" x14ac:dyDescent="0.3">
      <c r="A15" s="205" t="s">
        <v>36</v>
      </c>
      <c r="B15" s="205"/>
      <c r="C15" s="208" t="s">
        <v>111</v>
      </c>
      <c r="D15" s="195"/>
      <c r="E15" s="201"/>
      <c r="F15" s="196"/>
      <c r="G15" s="201"/>
      <c r="H15" s="201"/>
      <c r="I15" s="196"/>
      <c r="J15" s="201"/>
      <c r="K15" s="199"/>
      <c r="L15" s="201"/>
      <c r="M15" s="199"/>
      <c r="N15" s="201"/>
      <c r="O15" s="199"/>
    </row>
    <row r="16" spans="1:15" ht="15" customHeight="1" x14ac:dyDescent="0.3">
      <c r="A16" s="205" t="s">
        <v>37</v>
      </c>
      <c r="B16" s="205"/>
      <c r="C16" s="208" t="s">
        <v>112</v>
      </c>
      <c r="D16" s="195"/>
      <c r="E16" s="201"/>
      <c r="F16" s="196"/>
      <c r="G16" s="201"/>
      <c r="H16" s="201"/>
      <c r="I16" s="196"/>
      <c r="J16" s="201"/>
      <c r="K16" s="199"/>
      <c r="L16" s="201"/>
      <c r="M16" s="199"/>
      <c r="N16" s="201"/>
      <c r="O16" s="199"/>
    </row>
    <row r="17" spans="1:15" x14ac:dyDescent="0.3">
      <c r="B17" s="195"/>
      <c r="D17" s="195"/>
      <c r="E17" s="201"/>
      <c r="F17" s="196"/>
      <c r="G17" s="201"/>
      <c r="H17" s="201"/>
      <c r="I17" s="196"/>
      <c r="J17" s="201"/>
      <c r="K17" s="199"/>
      <c r="L17" s="201"/>
      <c r="M17" s="199"/>
      <c r="N17" s="201"/>
      <c r="O17" s="199"/>
    </row>
    <row r="18" spans="1:15" ht="15" customHeight="1" x14ac:dyDescent="0.3">
      <c r="A18" s="210" t="s">
        <v>1</v>
      </c>
      <c r="B18" s="210"/>
      <c r="C18" s="211" t="s">
        <v>113</v>
      </c>
      <c r="D18" s="195"/>
      <c r="E18" s="201"/>
      <c r="F18" s="196"/>
      <c r="G18" s="201"/>
      <c r="H18" s="201"/>
      <c r="I18" s="196"/>
      <c r="J18" s="201"/>
      <c r="K18" s="199"/>
      <c r="L18" s="201"/>
      <c r="M18" s="199"/>
      <c r="N18" s="201"/>
      <c r="O18" s="199"/>
    </row>
    <row r="19" spans="1:15" ht="15.75" customHeight="1" thickBot="1" x14ac:dyDescent="0.35">
      <c r="A19" s="200"/>
      <c r="B19" s="195"/>
      <c r="D19" s="195"/>
      <c r="E19" s="201"/>
      <c r="F19" s="196"/>
      <c r="G19" s="201"/>
      <c r="H19" s="201"/>
      <c r="I19" s="196"/>
      <c r="J19" s="201"/>
      <c r="K19" s="199"/>
      <c r="L19" s="201"/>
      <c r="M19" s="199"/>
      <c r="N19" s="201"/>
      <c r="O19" s="199"/>
    </row>
    <row r="20" spans="1:15" ht="15.75" customHeight="1" thickBot="1" x14ac:dyDescent="0.35">
      <c r="A20" s="212" t="s">
        <v>114</v>
      </c>
      <c r="B20" s="213" t="s">
        <v>115</v>
      </c>
      <c r="C20" s="214" t="s">
        <v>116</v>
      </c>
      <c r="D20" s="212" t="s">
        <v>117</v>
      </c>
      <c r="E20" s="215" t="s">
        <v>118</v>
      </c>
      <c r="G20" s="201"/>
      <c r="H20" s="216"/>
      <c r="I20" s="196"/>
      <c r="J20" s="201"/>
      <c r="K20" s="199"/>
      <c r="L20" s="216"/>
      <c r="M20" s="199"/>
      <c r="N20" s="216"/>
      <c r="O20" s="199"/>
    </row>
    <row r="21" spans="1:15" ht="15" x14ac:dyDescent="0.3">
      <c r="A21" s="217">
        <v>1</v>
      </c>
      <c r="B21" s="218">
        <v>12627.88</v>
      </c>
      <c r="C21" s="219">
        <v>12179.54</v>
      </c>
      <c r="D21" s="220">
        <f t="shared" ref="D21:D40" si="0">B21-C21</f>
        <v>448.33999999999833</v>
      </c>
      <c r="E21" s="221">
        <f t="shared" ref="E21:E40" si="1">(D21-$D$43)/$D$43</f>
        <v>1.9603383971614565E-2</v>
      </c>
      <c r="G21" s="201"/>
      <c r="H21" s="216"/>
      <c r="I21" s="196"/>
      <c r="J21" s="201"/>
      <c r="K21" s="199"/>
      <c r="L21" s="216"/>
      <c r="M21" s="199"/>
      <c r="N21" s="216"/>
      <c r="O21" s="199"/>
    </row>
    <row r="22" spans="1:15" ht="15" x14ac:dyDescent="0.3">
      <c r="A22" s="222">
        <v>2</v>
      </c>
      <c r="B22" s="223">
        <v>12626.12</v>
      </c>
      <c r="C22" s="224">
        <v>12189.06</v>
      </c>
      <c r="D22" s="225">
        <f t="shared" si="0"/>
        <v>437.06000000000131</v>
      </c>
      <c r="E22" s="221">
        <f t="shared" si="1"/>
        <v>-6.0493041026077072E-3</v>
      </c>
      <c r="G22" s="201"/>
      <c r="H22" s="216"/>
      <c r="I22" s="196"/>
      <c r="J22" s="201"/>
      <c r="K22" s="199"/>
      <c r="L22" s="216"/>
      <c r="M22" s="199"/>
      <c r="N22" s="216"/>
      <c r="O22" s="199"/>
    </row>
    <row r="23" spans="1:15" ht="15" x14ac:dyDescent="0.3">
      <c r="A23" s="222">
        <v>3</v>
      </c>
      <c r="B23" s="223">
        <v>12747.84</v>
      </c>
      <c r="C23" s="224">
        <v>12308.72</v>
      </c>
      <c r="D23" s="225">
        <f t="shared" si="0"/>
        <v>439.1200000000008</v>
      </c>
      <c r="E23" s="221">
        <f t="shared" si="1"/>
        <v>-1.3645046847975306E-3</v>
      </c>
      <c r="G23" s="201"/>
      <c r="H23" s="216"/>
      <c r="I23" s="196"/>
      <c r="J23" s="201"/>
      <c r="K23" s="199"/>
      <c r="L23" s="216"/>
      <c r="M23" s="199"/>
      <c r="N23" s="216"/>
      <c r="O23" s="199"/>
    </row>
    <row r="24" spans="1:15" ht="15" x14ac:dyDescent="0.3">
      <c r="A24" s="222">
        <v>4</v>
      </c>
      <c r="B24" s="223">
        <v>12725.01</v>
      </c>
      <c r="C24" s="224">
        <v>12286.46</v>
      </c>
      <c r="D24" s="225">
        <f t="shared" si="0"/>
        <v>438.55000000000109</v>
      </c>
      <c r="E24" s="221">
        <f t="shared" si="1"/>
        <v>-2.6607841353563158E-3</v>
      </c>
      <c r="G24" s="201"/>
      <c r="H24" s="216"/>
      <c r="I24" s="196"/>
      <c r="J24" s="201"/>
      <c r="K24" s="199"/>
      <c r="L24" s="216"/>
      <c r="M24" s="199"/>
      <c r="N24" s="216"/>
      <c r="O24" s="199"/>
    </row>
    <row r="25" spans="1:15" ht="15" x14ac:dyDescent="0.3">
      <c r="A25" s="222">
        <v>5</v>
      </c>
      <c r="B25" s="223">
        <v>12887.07</v>
      </c>
      <c r="C25" s="224">
        <v>12445.38</v>
      </c>
      <c r="D25" s="225">
        <f t="shared" si="0"/>
        <v>441.69000000000051</v>
      </c>
      <c r="E25" s="221">
        <f t="shared" si="1"/>
        <v>4.4801237150926473E-3</v>
      </c>
      <c r="G25" s="201"/>
      <c r="H25" s="216"/>
      <c r="I25" s="196"/>
      <c r="J25" s="201"/>
      <c r="K25" s="199"/>
      <c r="L25" s="216"/>
      <c r="M25" s="199"/>
      <c r="N25" s="216"/>
      <c r="O25" s="199"/>
    </row>
    <row r="26" spans="1:15" ht="15" x14ac:dyDescent="0.3">
      <c r="A26" s="222">
        <v>6</v>
      </c>
      <c r="B26" s="223">
        <v>12710.87</v>
      </c>
      <c r="C26" s="224">
        <v>12266.66</v>
      </c>
      <c r="D26" s="225">
        <f t="shared" si="0"/>
        <v>444.21000000000095</v>
      </c>
      <c r="E26" s="221">
        <f t="shared" si="1"/>
        <v>1.0211043391251196E-2</v>
      </c>
      <c r="G26" s="201"/>
      <c r="H26" s="216"/>
      <c r="I26" s="196"/>
      <c r="J26" s="201"/>
      <c r="K26" s="199"/>
      <c r="L26" s="216"/>
      <c r="M26" s="199"/>
      <c r="N26" s="216"/>
      <c r="O26" s="199"/>
    </row>
    <row r="27" spans="1:15" ht="15" x14ac:dyDescent="0.3">
      <c r="A27" s="222">
        <v>7</v>
      </c>
      <c r="B27" s="223">
        <v>12593.81</v>
      </c>
      <c r="C27" s="224">
        <v>12154.43</v>
      </c>
      <c r="D27" s="225">
        <f t="shared" si="0"/>
        <v>439.3799999999992</v>
      </c>
      <c r="E27" s="221">
        <f t="shared" si="1"/>
        <v>-7.7321932138808976E-4</v>
      </c>
      <c r="G27" s="201"/>
      <c r="H27" s="216"/>
      <c r="I27" s="196"/>
      <c r="J27" s="201"/>
      <c r="K27" s="199"/>
      <c r="L27" s="216"/>
      <c r="M27" s="199"/>
      <c r="N27" s="216"/>
      <c r="O27" s="199"/>
    </row>
    <row r="28" spans="1:15" ht="15" x14ac:dyDescent="0.3">
      <c r="A28" s="222">
        <v>8</v>
      </c>
      <c r="B28" s="223">
        <v>12653.69</v>
      </c>
      <c r="C28" s="224">
        <v>12210.66</v>
      </c>
      <c r="D28" s="225">
        <f t="shared" si="0"/>
        <v>443.03000000000065</v>
      </c>
      <c r="E28" s="221">
        <f t="shared" si="1"/>
        <v>7.5275175111450118E-3</v>
      </c>
      <c r="G28" s="201"/>
      <c r="H28" s="216"/>
      <c r="I28" s="196"/>
      <c r="J28" s="201"/>
      <c r="K28" s="199"/>
      <c r="L28" s="216"/>
      <c r="M28" s="199"/>
      <c r="N28" s="216"/>
      <c r="O28" s="199"/>
    </row>
    <row r="29" spans="1:15" ht="15" x14ac:dyDescent="0.3">
      <c r="A29" s="222">
        <v>9</v>
      </c>
      <c r="B29" s="223">
        <v>12980.66</v>
      </c>
      <c r="C29" s="224">
        <v>12538.68</v>
      </c>
      <c r="D29" s="225">
        <f t="shared" si="0"/>
        <v>441.97999999999956</v>
      </c>
      <c r="E29" s="221">
        <f t="shared" si="1"/>
        <v>5.1396343127435486E-3</v>
      </c>
      <c r="G29" s="201"/>
      <c r="H29" s="216"/>
      <c r="I29" s="196"/>
      <c r="J29" s="201"/>
      <c r="K29" s="199"/>
      <c r="L29" s="216"/>
      <c r="M29" s="199"/>
      <c r="N29" s="216"/>
      <c r="O29" s="199"/>
    </row>
    <row r="30" spans="1:15" ht="15" x14ac:dyDescent="0.3">
      <c r="A30" s="222">
        <v>10</v>
      </c>
      <c r="B30" s="226">
        <v>12612.81</v>
      </c>
      <c r="C30" s="224">
        <v>12177.89</v>
      </c>
      <c r="D30" s="225">
        <f t="shared" si="0"/>
        <v>434.92000000000007</v>
      </c>
      <c r="E30" s="221">
        <f t="shared" si="1"/>
        <v>-1.091603747839511E-2</v>
      </c>
      <c r="G30" s="201"/>
      <c r="H30" s="216"/>
      <c r="I30" s="196"/>
      <c r="J30" s="201"/>
      <c r="K30" s="199"/>
      <c r="L30" s="216"/>
      <c r="M30" s="199"/>
      <c r="N30" s="216"/>
      <c r="O30" s="199"/>
    </row>
    <row r="31" spans="1:15" ht="15" x14ac:dyDescent="0.3">
      <c r="A31" s="222">
        <v>11</v>
      </c>
      <c r="B31" s="226">
        <v>12804.9</v>
      </c>
      <c r="C31" s="224">
        <v>12367.39</v>
      </c>
      <c r="D31" s="225">
        <f t="shared" si="0"/>
        <v>437.51000000000022</v>
      </c>
      <c r="E31" s="221">
        <f t="shared" si="1"/>
        <v>-5.0259255890106255E-3</v>
      </c>
      <c r="G31" s="227"/>
      <c r="H31" s="227"/>
      <c r="I31" s="227"/>
      <c r="J31" s="227"/>
      <c r="K31" s="199"/>
      <c r="L31" s="227"/>
      <c r="M31" s="199"/>
      <c r="N31" s="227"/>
      <c r="O31" s="199"/>
    </row>
    <row r="32" spans="1:15" ht="15" x14ac:dyDescent="0.3">
      <c r="A32" s="222">
        <v>12</v>
      </c>
      <c r="B32" s="226">
        <v>12570.49</v>
      </c>
      <c r="C32" s="224">
        <v>12129.42</v>
      </c>
      <c r="D32" s="225">
        <f t="shared" si="0"/>
        <v>441.06999999999971</v>
      </c>
      <c r="E32" s="221">
        <f t="shared" si="1"/>
        <v>3.0701355407980954E-3</v>
      </c>
      <c r="G32" s="227"/>
      <c r="H32" s="227"/>
      <c r="I32" s="227"/>
      <c r="J32" s="227"/>
      <c r="K32" s="199"/>
      <c r="L32" s="227"/>
      <c r="M32" s="227"/>
      <c r="N32" s="227"/>
      <c r="O32" s="227"/>
    </row>
    <row r="33" spans="1:15" ht="15" x14ac:dyDescent="0.3">
      <c r="A33" s="222">
        <v>13</v>
      </c>
      <c r="B33" s="226">
        <v>12694.75</v>
      </c>
      <c r="C33" s="224">
        <v>12255.4</v>
      </c>
      <c r="D33" s="225">
        <f t="shared" si="0"/>
        <v>439.35000000000036</v>
      </c>
      <c r="E33" s="221">
        <f t="shared" si="1"/>
        <v>-8.4144455562541319E-4</v>
      </c>
      <c r="G33" s="228"/>
      <c r="H33" s="228"/>
      <c r="I33" s="228"/>
      <c r="J33" s="228"/>
      <c r="K33" s="229"/>
      <c r="L33" s="228"/>
      <c r="M33" s="228"/>
      <c r="N33" s="230"/>
      <c r="O33" s="228"/>
    </row>
    <row r="34" spans="1:15" ht="15" x14ac:dyDescent="0.3">
      <c r="A34" s="222">
        <v>14</v>
      </c>
      <c r="B34" s="226">
        <v>12495.14</v>
      </c>
      <c r="C34" s="224">
        <v>12056.27</v>
      </c>
      <c r="D34" s="225">
        <f t="shared" si="0"/>
        <v>438.86999999999898</v>
      </c>
      <c r="E34" s="221">
        <f t="shared" si="1"/>
        <v>-1.9330483034680913E-3</v>
      </c>
      <c r="G34" s="231"/>
      <c r="H34" s="232"/>
      <c r="I34" s="232"/>
      <c r="J34" s="231"/>
      <c r="K34" s="233"/>
      <c r="L34" s="234"/>
      <c r="M34" s="232"/>
      <c r="N34" s="234"/>
      <c r="O34" s="232"/>
    </row>
    <row r="35" spans="1:15" ht="15" x14ac:dyDescent="0.3">
      <c r="A35" s="222">
        <v>15</v>
      </c>
      <c r="B35" s="226">
        <v>12801.73</v>
      </c>
      <c r="C35" s="224">
        <v>12366.44</v>
      </c>
      <c r="D35" s="225">
        <f t="shared" si="0"/>
        <v>435.28999999999905</v>
      </c>
      <c r="E35" s="221">
        <f t="shared" si="1"/>
        <v>-1.007459292277112E-2</v>
      </c>
      <c r="G35" s="231"/>
      <c r="J35" s="231"/>
      <c r="K35" s="233"/>
      <c r="L35" s="234"/>
      <c r="N35" s="234"/>
    </row>
    <row r="36" spans="1:15" ht="15" x14ac:dyDescent="0.3">
      <c r="A36" s="222">
        <v>16</v>
      </c>
      <c r="B36" s="226">
        <v>12752.88</v>
      </c>
      <c r="C36" s="224">
        <v>12308.63</v>
      </c>
      <c r="D36" s="225">
        <f t="shared" si="0"/>
        <v>444.25</v>
      </c>
      <c r="E36" s="221">
        <f t="shared" si="1"/>
        <v>1.0302010370235672E-2</v>
      </c>
      <c r="G36" s="235"/>
      <c r="H36" s="235"/>
    </row>
    <row r="37" spans="1:15" ht="15" x14ac:dyDescent="0.3">
      <c r="A37" s="222">
        <v>17</v>
      </c>
      <c r="B37" s="226">
        <v>12857.72</v>
      </c>
      <c r="C37" s="224">
        <v>12411.26</v>
      </c>
      <c r="D37" s="225">
        <f t="shared" si="0"/>
        <v>446.45999999999913</v>
      </c>
      <c r="E37" s="221">
        <f t="shared" si="1"/>
        <v>1.5327935959244875E-2</v>
      </c>
    </row>
    <row r="38" spans="1:15" ht="15" x14ac:dyDescent="0.3">
      <c r="A38" s="222">
        <v>18</v>
      </c>
      <c r="B38" s="226">
        <v>12745.8</v>
      </c>
      <c r="C38" s="224">
        <v>12323.18</v>
      </c>
      <c r="D38" s="225">
        <f t="shared" si="0"/>
        <v>422.61999999999898</v>
      </c>
      <c r="E38" s="221">
        <f t="shared" si="1"/>
        <v>-3.8888383516785661E-2</v>
      </c>
    </row>
    <row r="39" spans="1:15" ht="15" x14ac:dyDescent="0.3">
      <c r="A39" s="222">
        <v>19</v>
      </c>
      <c r="B39" s="226">
        <v>12712.82</v>
      </c>
      <c r="C39" s="224">
        <v>12270.74</v>
      </c>
      <c r="D39" s="225">
        <f t="shared" si="0"/>
        <v>442.07999999999993</v>
      </c>
      <c r="E39" s="221">
        <f t="shared" si="1"/>
        <v>5.3670517602109457E-3</v>
      </c>
    </row>
    <row r="40" spans="1:15" ht="14.25" customHeight="1" thickBot="1" x14ac:dyDescent="0.35">
      <c r="A40" s="236">
        <v>20</v>
      </c>
      <c r="B40" s="237">
        <v>12867.34</v>
      </c>
      <c r="C40" s="238">
        <v>12428.72</v>
      </c>
      <c r="D40" s="239">
        <f t="shared" si="0"/>
        <v>438.6200000000008</v>
      </c>
      <c r="E40" s="240">
        <f t="shared" si="1"/>
        <v>-2.5015919221303786E-3</v>
      </c>
    </row>
    <row r="41" spans="1:15" ht="14.25" customHeight="1" thickBot="1" x14ac:dyDescent="0.35">
      <c r="B41" s="195"/>
      <c r="D41" s="199"/>
      <c r="G41" s="201"/>
    </row>
    <row r="42" spans="1:15" x14ac:dyDescent="0.3">
      <c r="A42" s="241" t="s">
        <v>119</v>
      </c>
      <c r="B42" s="242">
        <f>SUM(B21:B40)</f>
        <v>254469.33</v>
      </c>
      <c r="C42" s="243">
        <f>SUM(C21:C40)</f>
        <v>245674.93</v>
      </c>
      <c r="D42" s="244">
        <f>SUM(D21:D40)</f>
        <v>8794.4</v>
      </c>
    </row>
    <row r="43" spans="1:15" ht="15.75" customHeight="1" thickBot="1" x14ac:dyDescent="0.35">
      <c r="A43" s="245" t="s">
        <v>120</v>
      </c>
      <c r="B43" s="246">
        <f>AVERAGE(B21:B40)</f>
        <v>12723.466499999999</v>
      </c>
      <c r="C43" s="247">
        <f>AVERAGE(C21:C40)</f>
        <v>12283.746499999999</v>
      </c>
      <c r="D43" s="248">
        <f>AVERAGE(D21:D40)</f>
        <v>439.71999999999997</v>
      </c>
    </row>
    <row r="44" spans="1:15" x14ac:dyDescent="0.3">
      <c r="A44" s="195"/>
      <c r="B44" s="249"/>
      <c r="C44" s="249"/>
      <c r="D44" s="195"/>
    </row>
    <row r="45" spans="1:15" ht="14.25" customHeight="1" thickBot="1" x14ac:dyDescent="0.35">
      <c r="A45" s="195"/>
      <c r="B45" s="195"/>
      <c r="C45" s="195"/>
      <c r="D45" s="195"/>
    </row>
    <row r="46" spans="1:15" ht="30.75" customHeight="1" thickBot="1" x14ac:dyDescent="0.35">
      <c r="B46" s="250" t="s">
        <v>120</v>
      </c>
      <c r="C46" s="251" t="s">
        <v>121</v>
      </c>
    </row>
    <row r="47" spans="1:15" ht="15.75" customHeight="1" thickBot="1" x14ac:dyDescent="0.35">
      <c r="B47" s="252">
        <f>D43</f>
        <v>439.71999999999997</v>
      </c>
      <c r="C47" s="253">
        <f>-(IF(D43&gt;300, 7.5%, 10%))</f>
        <v>-7.4999999999999997E-2</v>
      </c>
      <c r="D47" s="254">
        <f>IF(D43&lt;300, D43*0.9, D43*0.925)</f>
        <v>406.74099999999999</v>
      </c>
    </row>
    <row r="48" spans="1:15" ht="15.75" customHeight="1" thickBot="1" x14ac:dyDescent="0.35">
      <c r="B48" s="255"/>
      <c r="C48" s="256">
        <f>+(IF(D43&gt;300, 7.5%, 10%))</f>
        <v>7.4999999999999997E-2</v>
      </c>
      <c r="D48" s="254">
        <f>IF(D43&lt;300, D43*1.1, D43*1.075)</f>
        <v>472.69899999999996</v>
      </c>
    </row>
    <row r="49" spans="1:7" ht="14.25" customHeight="1" thickBot="1" x14ac:dyDescent="0.35">
      <c r="A49" s="257"/>
      <c r="D49" s="259"/>
    </row>
    <row r="50" spans="1:7" ht="15" customHeight="1" x14ac:dyDescent="0.3">
      <c r="B50" s="260" t="s">
        <v>23</v>
      </c>
      <c r="C50" s="260"/>
      <c r="D50" s="195"/>
      <c r="E50" s="261" t="s">
        <v>24</v>
      </c>
      <c r="F50" s="262"/>
      <c r="G50" s="261" t="s">
        <v>25</v>
      </c>
    </row>
    <row r="51" spans="1:7" ht="15" customHeight="1" x14ac:dyDescent="0.3">
      <c r="A51" s="263" t="s">
        <v>26</v>
      </c>
      <c r="B51" s="264"/>
      <c r="C51" s="264"/>
      <c r="D51" s="195"/>
      <c r="E51" s="264"/>
      <c r="F51" s="195"/>
      <c r="G51" s="264"/>
    </row>
    <row r="52" spans="1:7" ht="15" customHeight="1" x14ac:dyDescent="0.3">
      <c r="A52" s="263" t="s">
        <v>27</v>
      </c>
      <c r="B52" s="265"/>
      <c r="C52" s="265"/>
      <c r="D52" s="195"/>
      <c r="E52" s="265"/>
      <c r="F52" s="195"/>
      <c r="G52" s="266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zoomScale="60" zoomScaleNormal="78" workbookViewId="0">
      <selection activeCell="B27" sqref="B27:C27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119" t="s">
        <v>28</v>
      </c>
      <c r="B1" s="119"/>
      <c r="C1" s="119"/>
      <c r="D1" s="119"/>
      <c r="E1" s="119"/>
      <c r="F1" s="119"/>
      <c r="G1" s="119"/>
      <c r="H1" s="119"/>
    </row>
    <row r="2" spans="1:8" x14ac:dyDescent="0.2">
      <c r="A2" s="119"/>
      <c r="B2" s="119"/>
      <c r="C2" s="119"/>
      <c r="D2" s="119"/>
      <c r="E2" s="119"/>
      <c r="F2" s="119"/>
      <c r="G2" s="119"/>
      <c r="H2" s="119"/>
    </row>
    <row r="3" spans="1:8" x14ac:dyDescent="0.2">
      <c r="A3" s="119"/>
      <c r="B3" s="119"/>
      <c r="C3" s="119"/>
      <c r="D3" s="119"/>
      <c r="E3" s="119"/>
      <c r="F3" s="119"/>
      <c r="G3" s="119"/>
      <c r="H3" s="119"/>
    </row>
    <row r="4" spans="1:8" x14ac:dyDescent="0.2">
      <c r="A4" s="119"/>
      <c r="B4" s="119"/>
      <c r="C4" s="119"/>
      <c r="D4" s="119"/>
      <c r="E4" s="119"/>
      <c r="F4" s="119"/>
      <c r="G4" s="119"/>
      <c r="H4" s="119"/>
    </row>
    <row r="5" spans="1:8" x14ac:dyDescent="0.2">
      <c r="A5" s="119"/>
      <c r="B5" s="119"/>
      <c r="C5" s="119"/>
      <c r="D5" s="119"/>
      <c r="E5" s="119"/>
      <c r="F5" s="119"/>
      <c r="G5" s="119"/>
      <c r="H5" s="119"/>
    </row>
    <row r="6" spans="1:8" x14ac:dyDescent="0.2">
      <c r="A6" s="119"/>
      <c r="B6" s="119"/>
      <c r="C6" s="119"/>
      <c r="D6" s="119"/>
      <c r="E6" s="119"/>
      <c r="F6" s="119"/>
      <c r="G6" s="119"/>
      <c r="H6" s="119"/>
    </row>
    <row r="7" spans="1:8" x14ac:dyDescent="0.2">
      <c r="A7" s="119"/>
      <c r="B7" s="119"/>
      <c r="C7" s="119"/>
      <c r="D7" s="119"/>
      <c r="E7" s="119"/>
      <c r="F7" s="119"/>
      <c r="G7" s="119"/>
      <c r="H7" s="119"/>
    </row>
    <row r="8" spans="1:8" x14ac:dyDescent="0.2">
      <c r="A8" s="120" t="s">
        <v>29</v>
      </c>
      <c r="B8" s="120"/>
      <c r="C8" s="120"/>
      <c r="D8" s="120"/>
      <c r="E8" s="120"/>
      <c r="F8" s="120"/>
      <c r="G8" s="120"/>
      <c r="H8" s="120"/>
    </row>
    <row r="9" spans="1:8" x14ac:dyDescent="0.2">
      <c r="A9" s="120"/>
      <c r="B9" s="120"/>
      <c r="C9" s="120"/>
      <c r="D9" s="120"/>
      <c r="E9" s="120"/>
      <c r="F9" s="120"/>
      <c r="G9" s="120"/>
      <c r="H9" s="120"/>
    </row>
    <row r="10" spans="1:8" x14ac:dyDescent="0.2">
      <c r="A10" s="120"/>
      <c r="B10" s="120"/>
      <c r="C10" s="120"/>
      <c r="D10" s="120"/>
      <c r="E10" s="120"/>
      <c r="F10" s="120"/>
      <c r="G10" s="120"/>
      <c r="H10" s="120"/>
    </row>
    <row r="11" spans="1:8" x14ac:dyDescent="0.2">
      <c r="A11" s="120"/>
      <c r="B11" s="120"/>
      <c r="C11" s="120"/>
      <c r="D11" s="120"/>
      <c r="E11" s="120"/>
      <c r="F11" s="120"/>
      <c r="G11" s="120"/>
      <c r="H11" s="120"/>
    </row>
    <row r="12" spans="1:8" x14ac:dyDescent="0.2">
      <c r="A12" s="120"/>
      <c r="B12" s="120"/>
      <c r="C12" s="120"/>
      <c r="D12" s="120"/>
      <c r="E12" s="120"/>
      <c r="F12" s="120"/>
      <c r="G12" s="120"/>
      <c r="H12" s="120"/>
    </row>
    <row r="13" spans="1:8" x14ac:dyDescent="0.2">
      <c r="A13" s="120"/>
      <c r="B13" s="120"/>
      <c r="C13" s="120"/>
      <c r="D13" s="120"/>
      <c r="E13" s="120"/>
      <c r="F13" s="120"/>
      <c r="G13" s="120"/>
      <c r="H13" s="120"/>
    </row>
    <row r="14" spans="1:8" x14ac:dyDescent="0.2">
      <c r="A14" s="120"/>
      <c r="B14" s="120"/>
      <c r="C14" s="120"/>
      <c r="D14" s="120"/>
      <c r="E14" s="120"/>
      <c r="F14" s="120"/>
      <c r="G14" s="120"/>
      <c r="H14" s="120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127" t="s">
        <v>30</v>
      </c>
      <c r="B16" s="128"/>
      <c r="C16" s="128"/>
      <c r="D16" s="128"/>
      <c r="E16" s="128"/>
      <c r="F16" s="128"/>
      <c r="G16" s="128"/>
      <c r="H16" s="129"/>
    </row>
    <row r="17" spans="1:8" ht="18.75" customHeight="1" x14ac:dyDescent="0.3">
      <c r="A17" s="2" t="s">
        <v>31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32</v>
      </c>
      <c r="B18" s="130" t="s">
        <v>5</v>
      </c>
      <c r="C18" s="130"/>
      <c r="D18" s="130"/>
      <c r="E18" s="130"/>
      <c r="F18" s="1"/>
      <c r="G18" s="1"/>
      <c r="H18" s="1"/>
    </row>
    <row r="19" spans="1:8" ht="26.25" customHeight="1" x14ac:dyDescent="0.4">
      <c r="A19" s="3" t="s">
        <v>33</v>
      </c>
      <c r="B19" s="4" t="s">
        <v>7</v>
      </c>
      <c r="C19" s="1">
        <v>8</v>
      </c>
      <c r="D19" s="1"/>
      <c r="E19" s="1"/>
      <c r="F19" s="1"/>
      <c r="G19" s="1"/>
      <c r="H19" s="1"/>
    </row>
    <row r="20" spans="1:8" ht="26.25" customHeight="1" x14ac:dyDescent="0.4">
      <c r="A20" s="3" t="s">
        <v>34</v>
      </c>
      <c r="B20" s="4" t="s">
        <v>101</v>
      </c>
      <c r="C20" s="1"/>
      <c r="D20" s="1"/>
      <c r="E20" s="1"/>
      <c r="F20" s="1"/>
      <c r="G20" s="1"/>
      <c r="H20" s="1"/>
    </row>
    <row r="21" spans="1:8" ht="26.25" customHeight="1" x14ac:dyDescent="0.4">
      <c r="A21" s="3" t="s">
        <v>35</v>
      </c>
      <c r="B21" s="148" t="s">
        <v>99</v>
      </c>
      <c r="C21" s="131"/>
      <c r="D21" s="131"/>
      <c r="E21" s="131"/>
      <c r="F21" s="131"/>
      <c r="G21" s="131"/>
      <c r="H21" s="131"/>
    </row>
    <row r="22" spans="1:8" ht="26.25" customHeight="1" x14ac:dyDescent="0.4">
      <c r="A22" s="3" t="s">
        <v>36</v>
      </c>
      <c r="B22" s="5">
        <v>42843</v>
      </c>
      <c r="C22" s="1"/>
      <c r="D22" s="1"/>
      <c r="E22" s="1"/>
      <c r="F22" s="1"/>
      <c r="G22" s="1"/>
      <c r="H22" s="1"/>
    </row>
    <row r="23" spans="1:8" ht="26.25" customHeight="1" x14ac:dyDescent="0.4">
      <c r="A23" s="3" t="s">
        <v>37</v>
      </c>
      <c r="B23" s="5">
        <v>42844</v>
      </c>
      <c r="C23" s="1"/>
      <c r="D23" s="1"/>
      <c r="E23" s="1"/>
      <c r="F23" s="1"/>
      <c r="G23" s="1"/>
      <c r="H23" s="1"/>
    </row>
    <row r="24" spans="1:8" ht="18.75" customHeight="1" x14ac:dyDescent="0.3">
      <c r="A24" s="3"/>
      <c r="B24" s="6"/>
      <c r="C24" s="1"/>
      <c r="D24" s="1"/>
      <c r="E24" s="1"/>
      <c r="F24" s="1"/>
      <c r="G24" s="1"/>
      <c r="H24" s="1"/>
    </row>
    <row r="25" spans="1:8" ht="18.75" customHeight="1" x14ac:dyDescent="0.3">
      <c r="A25" s="7" t="s">
        <v>1</v>
      </c>
      <c r="B25" s="6"/>
      <c r="C25" s="1"/>
      <c r="D25" s="1"/>
      <c r="E25" s="1"/>
      <c r="F25" s="1"/>
      <c r="G25" s="1"/>
      <c r="H25" s="1"/>
    </row>
    <row r="26" spans="1:8" ht="26.25" customHeight="1" x14ac:dyDescent="0.4">
      <c r="A26" s="8" t="s">
        <v>4</v>
      </c>
      <c r="B26" s="130" t="s">
        <v>101</v>
      </c>
      <c r="C26" s="130"/>
      <c r="D26" s="1"/>
      <c r="E26" s="1"/>
      <c r="F26" s="1"/>
      <c r="G26" s="1"/>
      <c r="H26" s="1"/>
    </row>
    <row r="27" spans="1:8" ht="26.25" customHeight="1" x14ac:dyDescent="0.4">
      <c r="A27" s="9" t="s">
        <v>38</v>
      </c>
      <c r="B27" s="131" t="s">
        <v>122</v>
      </c>
      <c r="C27" s="131"/>
      <c r="D27" s="1"/>
      <c r="E27" s="1"/>
      <c r="F27" s="1"/>
      <c r="G27" s="1"/>
      <c r="H27" s="1"/>
    </row>
    <row r="28" spans="1:8" ht="27" customHeight="1" x14ac:dyDescent="0.4">
      <c r="A28" s="9" t="s">
        <v>6</v>
      </c>
      <c r="B28" s="10">
        <v>100</v>
      </c>
      <c r="C28" s="1"/>
      <c r="D28" s="1"/>
      <c r="E28" s="1"/>
      <c r="F28" s="1"/>
      <c r="G28" s="1"/>
      <c r="H28" s="1"/>
    </row>
    <row r="29" spans="1:8" ht="27" customHeight="1" x14ac:dyDescent="0.4">
      <c r="A29" s="9" t="s">
        <v>39</v>
      </c>
      <c r="B29" s="11">
        <v>0</v>
      </c>
      <c r="C29" s="132" t="s">
        <v>40</v>
      </c>
      <c r="D29" s="133"/>
      <c r="E29" s="133"/>
      <c r="F29" s="133"/>
      <c r="G29" s="133"/>
      <c r="H29" s="134"/>
    </row>
    <row r="30" spans="1:8" ht="19.5" customHeight="1" x14ac:dyDescent="0.3">
      <c r="A30" s="9" t="s">
        <v>41</v>
      </c>
      <c r="B30" s="12">
        <f>B28-B29</f>
        <v>100</v>
      </c>
      <c r="C30" s="13"/>
      <c r="D30" s="13"/>
      <c r="E30" s="13"/>
      <c r="F30" s="13"/>
      <c r="G30" s="13"/>
      <c r="H30" s="14"/>
    </row>
    <row r="31" spans="1:8" ht="27" customHeight="1" x14ac:dyDescent="0.4">
      <c r="A31" s="9" t="s">
        <v>42</v>
      </c>
      <c r="B31" s="15">
        <v>263.19799999999998</v>
      </c>
      <c r="C31" s="135" t="s">
        <v>43</v>
      </c>
      <c r="D31" s="136"/>
      <c r="E31" s="136"/>
      <c r="F31" s="136"/>
      <c r="G31" s="136"/>
      <c r="H31" s="137"/>
    </row>
    <row r="32" spans="1:8" ht="27" customHeight="1" x14ac:dyDescent="0.4">
      <c r="A32" s="9" t="s">
        <v>44</v>
      </c>
      <c r="B32" s="15">
        <v>299.66000000000003</v>
      </c>
      <c r="C32" s="135" t="s">
        <v>45</v>
      </c>
      <c r="D32" s="136"/>
      <c r="E32" s="136"/>
      <c r="F32" s="136"/>
      <c r="G32" s="136"/>
      <c r="H32" s="137"/>
    </row>
    <row r="33" spans="1:8" ht="18.75" customHeight="1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customHeight="1" x14ac:dyDescent="0.3">
      <c r="A34" s="9" t="s">
        <v>46</v>
      </c>
      <c r="B34" s="18">
        <f>B31/B32</f>
        <v>0.87832209837816178</v>
      </c>
      <c r="C34" s="1" t="s">
        <v>47</v>
      </c>
      <c r="D34" s="1"/>
      <c r="E34" s="1"/>
      <c r="F34" s="1"/>
      <c r="G34" s="1"/>
      <c r="H34" s="19"/>
    </row>
    <row r="35" spans="1:8" ht="19.5" customHeight="1" x14ac:dyDescent="0.3">
      <c r="A35" s="9"/>
      <c r="B35" s="12"/>
      <c r="C35" s="19"/>
      <c r="D35" s="19"/>
      <c r="E35" s="19"/>
      <c r="F35" s="19"/>
      <c r="G35" s="1"/>
      <c r="H35" s="19"/>
    </row>
    <row r="36" spans="1:8" ht="27" customHeight="1" x14ac:dyDescent="0.4">
      <c r="A36" s="20" t="s">
        <v>48</v>
      </c>
      <c r="B36" s="21">
        <v>100</v>
      </c>
      <c r="C36" s="1"/>
      <c r="D36" s="138" t="s">
        <v>49</v>
      </c>
      <c r="E36" s="139"/>
      <c r="F36" s="138" t="s">
        <v>50</v>
      </c>
      <c r="G36" s="140"/>
      <c r="H36" s="19"/>
    </row>
    <row r="37" spans="1:8" ht="26.25" customHeight="1" x14ac:dyDescent="0.4">
      <c r="A37" s="22" t="s">
        <v>51</v>
      </c>
      <c r="B37" s="23">
        <v>1</v>
      </c>
      <c r="C37" s="24" t="s">
        <v>52</v>
      </c>
      <c r="D37" s="25" t="s">
        <v>53</v>
      </c>
      <c r="E37" s="26" t="s">
        <v>54</v>
      </c>
      <c r="F37" s="25" t="s">
        <v>53</v>
      </c>
      <c r="G37" s="27" t="s">
        <v>54</v>
      </c>
      <c r="H37" s="19"/>
    </row>
    <row r="38" spans="1:8" ht="26.25" customHeight="1" x14ac:dyDescent="0.4">
      <c r="A38" s="22" t="s">
        <v>55</v>
      </c>
      <c r="B38" s="23">
        <v>1</v>
      </c>
      <c r="C38" s="28">
        <v>1</v>
      </c>
      <c r="D38" s="29">
        <v>40374027</v>
      </c>
      <c r="E38" s="30">
        <f>IF(ISBLANK(D38),"-",$D$48/$D$45*D38)</f>
        <v>49694294.197257325</v>
      </c>
      <c r="F38" s="29">
        <v>47906542</v>
      </c>
      <c r="G38" s="31">
        <f>IF(ISBLANK(F38),"-",$D$48/$F$45*F38)</f>
        <v>48830125.547358975</v>
      </c>
      <c r="H38" s="19"/>
    </row>
    <row r="39" spans="1:8" ht="26.25" customHeight="1" x14ac:dyDescent="0.4">
      <c r="A39" s="22" t="s">
        <v>56</v>
      </c>
      <c r="B39" s="23">
        <v>1</v>
      </c>
      <c r="C39" s="32">
        <v>2</v>
      </c>
      <c r="D39" s="33">
        <v>40178485</v>
      </c>
      <c r="E39" s="34">
        <f>IF(ISBLANK(D39),"-",$D$48/$D$45*D39)</f>
        <v>49453611.699177064</v>
      </c>
      <c r="F39" s="33">
        <v>48225152</v>
      </c>
      <c r="G39" s="35">
        <f>IF(ISBLANK(F39),"-",$D$48/$F$45*F39)</f>
        <v>49154877.985150129</v>
      </c>
      <c r="H39" s="19"/>
    </row>
    <row r="40" spans="1:8" ht="26.25" customHeight="1" x14ac:dyDescent="0.4">
      <c r="A40" s="22" t="s">
        <v>57</v>
      </c>
      <c r="B40" s="23">
        <v>1</v>
      </c>
      <c r="C40" s="32">
        <v>3</v>
      </c>
      <c r="D40" s="33">
        <v>40243677</v>
      </c>
      <c r="E40" s="34">
        <f>IF(ISBLANK(D40),"-",$D$48/$D$45*D40)</f>
        <v>49533853.148148887</v>
      </c>
      <c r="F40" s="33">
        <v>48099440</v>
      </c>
      <c r="G40" s="35">
        <f>IF(ISBLANK(F40),"-",$D$48/$F$45*F40)</f>
        <v>49026742.401020311</v>
      </c>
      <c r="H40" s="1"/>
    </row>
    <row r="41" spans="1:8" ht="26.25" customHeight="1" x14ac:dyDescent="0.4">
      <c r="A41" s="22" t="s">
        <v>58</v>
      </c>
      <c r="B41" s="23">
        <v>1</v>
      </c>
      <c r="C41" s="36">
        <v>4</v>
      </c>
      <c r="D41" s="37"/>
      <c r="E41" s="38" t="str">
        <f>IF(ISBLANK(D41),"-",$D$48/$D$45*D41)</f>
        <v>-</v>
      </c>
      <c r="F41" s="37"/>
      <c r="G41" s="39" t="str">
        <f>IF(ISBLANK(F41),"-",$D$48/$F$45*F41)</f>
        <v>-</v>
      </c>
      <c r="H41" s="1"/>
    </row>
    <row r="42" spans="1:8" ht="27" customHeight="1" x14ac:dyDescent="0.4">
      <c r="A42" s="22" t="s">
        <v>59</v>
      </c>
      <c r="B42" s="23">
        <v>1</v>
      </c>
      <c r="C42" s="40" t="s">
        <v>60</v>
      </c>
      <c r="D42" s="41">
        <f>AVERAGE(D38:D41)</f>
        <v>40265396.333333336</v>
      </c>
      <c r="E42" s="42">
        <f>AVERAGE(E38:E41)</f>
        <v>49560586.348194428</v>
      </c>
      <c r="F42" s="41">
        <f>AVERAGE(F38:F41)</f>
        <v>48077044.666666664</v>
      </c>
      <c r="G42" s="43">
        <f>AVERAGE(G38:G41)</f>
        <v>49003915.311176471</v>
      </c>
      <c r="H42" s="44"/>
    </row>
    <row r="43" spans="1:8" ht="26.25" customHeight="1" x14ac:dyDescent="0.4">
      <c r="A43" s="22" t="s">
        <v>61</v>
      </c>
      <c r="B43" s="23">
        <v>1</v>
      </c>
      <c r="C43" s="45" t="s">
        <v>62</v>
      </c>
      <c r="D43" s="46">
        <v>9.25</v>
      </c>
      <c r="E43" s="47"/>
      <c r="F43" s="46">
        <v>11.17</v>
      </c>
      <c r="G43" s="1"/>
      <c r="H43" s="44"/>
    </row>
    <row r="44" spans="1:8" ht="26.25" customHeight="1" x14ac:dyDescent="0.4">
      <c r="A44" s="22" t="s">
        <v>63</v>
      </c>
      <c r="B44" s="23">
        <v>1</v>
      </c>
      <c r="C44" s="48" t="s">
        <v>64</v>
      </c>
      <c r="D44" s="49">
        <f>D43*$B$34</f>
        <v>8.1244794099979956</v>
      </c>
      <c r="E44" s="50"/>
      <c r="F44" s="49">
        <f>F43*$B$34</f>
        <v>9.8108578388840666</v>
      </c>
      <c r="G44" s="1"/>
      <c r="H44" s="44"/>
    </row>
    <row r="45" spans="1:8" ht="19.5" customHeight="1" x14ac:dyDescent="0.3">
      <c r="A45" s="22" t="s">
        <v>65</v>
      </c>
      <c r="B45" s="51">
        <f>(B44/B43)*(B42/B41)*(B40/B39)*(B38/B37)*B36</f>
        <v>100</v>
      </c>
      <c r="C45" s="48" t="s">
        <v>66</v>
      </c>
      <c r="D45" s="52">
        <f>D44*$B$30/100</f>
        <v>8.1244794099979956</v>
      </c>
      <c r="E45" s="53"/>
      <c r="F45" s="52">
        <f>F44*$B$30/100</f>
        <v>9.8108578388840666</v>
      </c>
      <c r="G45" s="1"/>
      <c r="H45" s="44"/>
    </row>
    <row r="46" spans="1:8" ht="19.5" customHeight="1" x14ac:dyDescent="0.3">
      <c r="A46" s="141" t="s">
        <v>67</v>
      </c>
      <c r="B46" s="142"/>
      <c r="C46" s="48" t="s">
        <v>68</v>
      </c>
      <c r="D46" s="49">
        <f>D45/$B$45</f>
        <v>8.124479409997995E-2</v>
      </c>
      <c r="E46" s="53"/>
      <c r="F46" s="54">
        <f>F45/$B$45</f>
        <v>9.810857838884067E-2</v>
      </c>
      <c r="G46" s="1"/>
      <c r="H46" s="44"/>
    </row>
    <row r="47" spans="1:8" ht="27" customHeight="1" x14ac:dyDescent="0.4">
      <c r="A47" s="143"/>
      <c r="B47" s="144"/>
      <c r="C47" s="55" t="s">
        <v>69</v>
      </c>
      <c r="D47" s="56">
        <v>0.1</v>
      </c>
      <c r="E47" s="1"/>
      <c r="F47" s="57"/>
      <c r="G47" s="1"/>
      <c r="H47" s="44"/>
    </row>
    <row r="48" spans="1:8" ht="18.75" customHeight="1" x14ac:dyDescent="0.3">
      <c r="A48" s="1"/>
      <c r="B48" s="1"/>
      <c r="C48" s="58" t="s">
        <v>70</v>
      </c>
      <c r="D48" s="49">
        <f>D47*$B$45</f>
        <v>10</v>
      </c>
      <c r="E48" s="1"/>
      <c r="F48" s="57"/>
      <c r="G48" s="1"/>
      <c r="H48" s="44"/>
    </row>
    <row r="49" spans="1:8" ht="19.5" customHeight="1" x14ac:dyDescent="0.3">
      <c r="A49" s="1"/>
      <c r="B49" s="1"/>
      <c r="C49" s="59" t="s">
        <v>71</v>
      </c>
      <c r="D49" s="60">
        <f>D48/B34</f>
        <v>11.385344873441289</v>
      </c>
      <c r="E49" s="1"/>
      <c r="F49" s="57"/>
      <c r="G49" s="1"/>
      <c r="H49" s="44"/>
    </row>
    <row r="50" spans="1:8" ht="18.75" customHeight="1" x14ac:dyDescent="0.3">
      <c r="A50" s="1"/>
      <c r="B50" s="1"/>
      <c r="C50" s="20" t="s">
        <v>72</v>
      </c>
      <c r="D50" s="61">
        <f>AVERAGE(E38:E41,G38:G41)</f>
        <v>49282250.82968545</v>
      </c>
      <c r="E50" s="1"/>
      <c r="F50" s="62"/>
      <c r="G50" s="1"/>
      <c r="H50" s="44"/>
    </row>
    <row r="51" spans="1:8" ht="18.75" customHeight="1" x14ac:dyDescent="0.3">
      <c r="A51" s="1"/>
      <c r="B51" s="1"/>
      <c r="C51" s="55" t="s">
        <v>73</v>
      </c>
      <c r="D51" s="63">
        <f>STDEV(E38:E41,G38:G41)/D50</f>
        <v>6.7198992878472604E-3</v>
      </c>
      <c r="E51" s="1"/>
      <c r="F51" s="62"/>
      <c r="G51" s="1"/>
      <c r="H51" s="44"/>
    </row>
    <row r="52" spans="1:8" ht="19.5" customHeight="1" x14ac:dyDescent="0.3">
      <c r="A52" s="1"/>
      <c r="B52" s="1"/>
      <c r="C52" s="64" t="s">
        <v>17</v>
      </c>
      <c r="D52" s="65">
        <f>COUNT(E38:E41,G38:G41)</f>
        <v>6</v>
      </c>
      <c r="E52" s="1"/>
      <c r="F52" s="62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</v>
      </c>
      <c r="B54" s="66" t="s">
        <v>74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75</v>
      </c>
      <c r="B55" s="67" t="str">
        <f>B21</f>
        <v>Each lyophilized vial contains: Gemcitabine 200mg(as hydrochloride)
Mannitol.....200 mg</v>
      </c>
      <c r="C55" s="1"/>
      <c r="D55" s="1"/>
      <c r="E55" s="1"/>
      <c r="F55" s="1"/>
      <c r="G55" s="1"/>
      <c r="H55" s="1"/>
    </row>
    <row r="56" spans="1:8" ht="26.25" customHeight="1" x14ac:dyDescent="0.4">
      <c r="A56" s="68" t="s">
        <v>76</v>
      </c>
      <c r="B56" s="69">
        <v>200</v>
      </c>
      <c r="C56" s="1" t="str">
        <f>B20</f>
        <v xml:space="preserve">Gemcitabine </v>
      </c>
      <c r="D56" s="1"/>
      <c r="E56" s="1"/>
      <c r="F56" s="1"/>
      <c r="G56" s="1"/>
      <c r="H56" s="70"/>
    </row>
    <row r="57" spans="1:8" ht="18.75" customHeight="1" x14ac:dyDescent="0.3">
      <c r="A57" s="67" t="s">
        <v>77</v>
      </c>
      <c r="B57" s="118">
        <v>439.72</v>
      </c>
      <c r="C57" s="1"/>
      <c r="D57" s="1"/>
      <c r="E57" s="1"/>
      <c r="F57" s="1"/>
      <c r="G57" s="1"/>
      <c r="H57" s="70"/>
    </row>
    <row r="58" spans="1:8" ht="19.5" customHeight="1" thickBot="1" x14ac:dyDescent="0.35">
      <c r="A58" s="1"/>
      <c r="B58" s="1"/>
      <c r="C58" s="1"/>
      <c r="D58" s="1"/>
      <c r="E58" s="1"/>
      <c r="F58" s="1"/>
      <c r="G58" s="1"/>
      <c r="H58" s="70"/>
    </row>
    <row r="59" spans="1:8" ht="27" customHeight="1" x14ac:dyDescent="0.4">
      <c r="A59" s="20" t="s">
        <v>78</v>
      </c>
      <c r="B59" s="21">
        <v>100</v>
      </c>
      <c r="C59" s="1"/>
      <c r="D59" s="71" t="s">
        <v>79</v>
      </c>
      <c r="E59" s="72" t="s">
        <v>52</v>
      </c>
      <c r="F59" s="72" t="s">
        <v>53</v>
      </c>
      <c r="G59" s="72" t="s">
        <v>80</v>
      </c>
      <c r="H59" s="24" t="s">
        <v>81</v>
      </c>
    </row>
    <row r="60" spans="1:8" ht="26.25" customHeight="1" x14ac:dyDescent="0.4">
      <c r="A60" s="22" t="s">
        <v>82</v>
      </c>
      <c r="B60" s="23">
        <v>5</v>
      </c>
      <c r="C60" s="121" t="s">
        <v>83</v>
      </c>
      <c r="D60" s="124">
        <v>428.81</v>
      </c>
      <c r="E60" s="73">
        <v>1</v>
      </c>
      <c r="F60" s="74">
        <v>46549196</v>
      </c>
      <c r="G60" s="75">
        <f>IF(ISBLANK(F60),"-",(F60/$D$50*$D$47*$B$68)*($B$57/$D$60))</f>
        <v>193.71487010674667</v>
      </c>
      <c r="H60" s="76">
        <f t="shared" ref="H60:H71" si="0">IF(ISBLANK(F60),"-",G60/$B$56)</f>
        <v>0.96857435053373342</v>
      </c>
    </row>
    <row r="61" spans="1:8" ht="26.25" customHeight="1" x14ac:dyDescent="0.4">
      <c r="A61" s="22" t="s">
        <v>84</v>
      </c>
      <c r="B61" s="23">
        <v>100</v>
      </c>
      <c r="C61" s="122"/>
      <c r="D61" s="125"/>
      <c r="E61" s="77">
        <v>2</v>
      </c>
      <c r="F61" s="33">
        <v>46626532</v>
      </c>
      <c r="G61" s="78">
        <f>IF(ISBLANK(F61),"-",(F61/$D$50*$D$47*$B$68)*($B$57/$D$60))</f>
        <v>194.03670452026856</v>
      </c>
      <c r="H61" s="79">
        <f t="shared" si="0"/>
        <v>0.97018352260134277</v>
      </c>
    </row>
    <row r="62" spans="1:8" ht="26.25" customHeight="1" x14ac:dyDescent="0.4">
      <c r="A62" s="22" t="s">
        <v>85</v>
      </c>
      <c r="B62" s="23">
        <v>1</v>
      </c>
      <c r="C62" s="122"/>
      <c r="D62" s="125"/>
      <c r="E62" s="77">
        <v>3</v>
      </c>
      <c r="F62" s="33">
        <v>46657835</v>
      </c>
      <c r="G62" s="78">
        <f>IF(ISBLANK(F62),"-",(F62/$D$50*$D$47*$B$68)*($B$57/$D$60))</f>
        <v>194.16697221767311</v>
      </c>
      <c r="H62" s="79">
        <f t="shared" si="0"/>
        <v>0.97083486108836548</v>
      </c>
    </row>
    <row r="63" spans="1:8" ht="27" customHeight="1" x14ac:dyDescent="0.4">
      <c r="A63" s="22" t="s">
        <v>86</v>
      </c>
      <c r="B63" s="23">
        <v>1</v>
      </c>
      <c r="C63" s="123"/>
      <c r="D63" s="126"/>
      <c r="E63" s="80">
        <v>4</v>
      </c>
      <c r="F63" s="81"/>
      <c r="G63" s="78" t="str">
        <f>IF(ISBLANK(F63),"-",(F63/$D$50*$D$47*$B$68)*($B$57/$D$60))</f>
        <v>-</v>
      </c>
      <c r="H63" s="79" t="str">
        <f t="shared" si="0"/>
        <v>-</v>
      </c>
    </row>
    <row r="64" spans="1:8" ht="26.25" customHeight="1" x14ac:dyDescent="0.4">
      <c r="A64" s="22" t="s">
        <v>87</v>
      </c>
      <c r="B64" s="23">
        <v>1</v>
      </c>
      <c r="C64" s="121" t="s">
        <v>88</v>
      </c>
      <c r="D64" s="124">
        <v>435.41</v>
      </c>
      <c r="E64" s="73">
        <v>1</v>
      </c>
      <c r="F64" s="74">
        <v>47279181</v>
      </c>
      <c r="G64" s="82">
        <f>IF(ISBLANK(F64),"-",(F64/$D$50*$D$47*$B$68)*($B$57/$D$64))</f>
        <v>193.77030630218385</v>
      </c>
      <c r="H64" s="83">
        <f t="shared" si="0"/>
        <v>0.96885153151091929</v>
      </c>
    </row>
    <row r="65" spans="1:8" ht="26.25" customHeight="1" x14ac:dyDescent="0.4">
      <c r="A65" s="22" t="s">
        <v>89</v>
      </c>
      <c r="B65" s="23">
        <v>1</v>
      </c>
      <c r="C65" s="122"/>
      <c r="D65" s="125"/>
      <c r="E65" s="77">
        <v>2</v>
      </c>
      <c r="F65" s="33">
        <v>47350713</v>
      </c>
      <c r="G65" s="84">
        <f>IF(ISBLANK(F65),"-",(F65/$D$50*$D$47*$B$68)*($B$57/$D$64))</f>
        <v>194.06347503432428</v>
      </c>
      <c r="H65" s="85">
        <f t="shared" si="0"/>
        <v>0.97031737517162142</v>
      </c>
    </row>
    <row r="66" spans="1:8" ht="26.25" customHeight="1" x14ac:dyDescent="0.4">
      <c r="A66" s="22" t="s">
        <v>90</v>
      </c>
      <c r="B66" s="23">
        <v>1</v>
      </c>
      <c r="C66" s="122"/>
      <c r="D66" s="125"/>
      <c r="E66" s="77">
        <v>3</v>
      </c>
      <c r="F66" s="33">
        <v>47345859</v>
      </c>
      <c r="G66" s="84">
        <f>IF(ISBLANK(F66),"-",(F66/$D$50*$D$47*$B$68)*($B$57/$D$64))</f>
        <v>194.04358126613928</v>
      </c>
      <c r="H66" s="85">
        <f t="shared" si="0"/>
        <v>0.97021790633069638</v>
      </c>
    </row>
    <row r="67" spans="1:8" ht="27" customHeight="1" x14ac:dyDescent="0.4">
      <c r="A67" s="22" t="s">
        <v>91</v>
      </c>
      <c r="B67" s="23">
        <v>1</v>
      </c>
      <c r="C67" s="123"/>
      <c r="D67" s="126"/>
      <c r="E67" s="80">
        <v>4</v>
      </c>
      <c r="F67" s="81"/>
      <c r="G67" s="86" t="str">
        <f>IF(ISBLANK(F67),"-",(F67/$D$50*$D$47*$B$68)*($B$57/$D$64))</f>
        <v>-</v>
      </c>
      <c r="H67" s="87" t="str">
        <f t="shared" si="0"/>
        <v>-</v>
      </c>
    </row>
    <row r="68" spans="1:8" ht="26.25" customHeight="1" x14ac:dyDescent="0.4">
      <c r="A68" s="22" t="s">
        <v>92</v>
      </c>
      <c r="B68" s="88">
        <f>(B67/B66)*(B65/B64)*(B63/B62)*(B61/B60)*B59</f>
        <v>2000</v>
      </c>
      <c r="C68" s="121" t="s">
        <v>93</v>
      </c>
      <c r="D68" s="124">
        <v>444.75</v>
      </c>
      <c r="E68" s="73">
        <v>1</v>
      </c>
      <c r="F68" s="74">
        <v>48640385</v>
      </c>
      <c r="G68" s="82">
        <f>IF(ISBLANK(F68),"-",(F68/$D$50*$D$47*$B$68)*($B$57/$D$68))</f>
        <v>195.16265930767116</v>
      </c>
      <c r="H68" s="79">
        <f t="shared" si="0"/>
        <v>0.9758132965383558</v>
      </c>
    </row>
    <row r="69" spans="1:8" ht="27" customHeight="1" x14ac:dyDescent="0.4">
      <c r="A69" s="64" t="s">
        <v>94</v>
      </c>
      <c r="B69" s="89">
        <f>(D47*B68)/B56*B57</f>
        <v>439.72</v>
      </c>
      <c r="C69" s="122"/>
      <c r="D69" s="125"/>
      <c r="E69" s="77">
        <v>2</v>
      </c>
      <c r="F69" s="33">
        <v>48939318</v>
      </c>
      <c r="G69" s="84">
        <f>IF(ISBLANK(F69),"-",(F69/$D$50*$D$47*$B$68)*($B$57/$D$68))</f>
        <v>196.36208565338819</v>
      </c>
      <c r="H69" s="79">
        <f t="shared" si="0"/>
        <v>0.98181042826694098</v>
      </c>
    </row>
    <row r="70" spans="1:8" ht="26.25" customHeight="1" x14ac:dyDescent="0.4">
      <c r="A70" s="141" t="s">
        <v>67</v>
      </c>
      <c r="B70" s="142"/>
      <c r="C70" s="122"/>
      <c r="D70" s="125"/>
      <c r="E70" s="77">
        <v>3</v>
      </c>
      <c r="F70" s="33">
        <v>48843716</v>
      </c>
      <c r="G70" s="84">
        <f>IF(ISBLANK(F70),"-",(F70/$D$50*$D$47*$B$68)*($B$57/$D$68))</f>
        <v>195.97849616175213</v>
      </c>
      <c r="H70" s="79">
        <f t="shared" si="0"/>
        <v>0.97989248080876068</v>
      </c>
    </row>
    <row r="71" spans="1:8" ht="27" customHeight="1" x14ac:dyDescent="0.4">
      <c r="A71" s="143"/>
      <c r="B71" s="144"/>
      <c r="C71" s="146"/>
      <c r="D71" s="126"/>
      <c r="E71" s="80">
        <v>4</v>
      </c>
      <c r="F71" s="81"/>
      <c r="G71" s="86" t="str">
        <f>IF(ISBLANK(F71),"-",(F71/$D$50*$D$47*$B$68)*($B$57/$D$68))</f>
        <v>-</v>
      </c>
      <c r="H71" s="90" t="str">
        <f t="shared" si="0"/>
        <v>-</v>
      </c>
    </row>
    <row r="72" spans="1:8" ht="26.25" customHeight="1" x14ac:dyDescent="0.4">
      <c r="A72" s="91"/>
      <c r="B72" s="91"/>
      <c r="C72" s="91"/>
      <c r="D72" s="91"/>
      <c r="E72" s="91"/>
      <c r="F72" s="92"/>
      <c r="G72" s="93" t="s">
        <v>60</v>
      </c>
      <c r="H72" s="94">
        <f>AVERAGE(H60:H71)</f>
        <v>0.9729439725389708</v>
      </c>
    </row>
    <row r="73" spans="1:8" ht="26.25" customHeight="1" x14ac:dyDescent="0.4">
      <c r="A73" s="1"/>
      <c r="B73" s="1"/>
      <c r="C73" s="91"/>
      <c r="D73" s="91"/>
      <c r="E73" s="91"/>
      <c r="F73" s="92"/>
      <c r="G73" s="95" t="s">
        <v>73</v>
      </c>
      <c r="H73" s="96">
        <f>STDEV(H60:H71)/H72</f>
        <v>5.1051330283085825E-3</v>
      </c>
    </row>
    <row r="74" spans="1:8" ht="27" customHeight="1" x14ac:dyDescent="0.4">
      <c r="A74" s="91"/>
      <c r="B74" s="91"/>
      <c r="C74" s="92"/>
      <c r="D74" s="92"/>
      <c r="E74" s="97"/>
      <c r="F74" s="92"/>
      <c r="G74" s="98" t="s">
        <v>17</v>
      </c>
      <c r="H74" s="99">
        <f>COUNT(H60:H71)</f>
        <v>9</v>
      </c>
    </row>
    <row r="75" spans="1:8" ht="18.75" customHeight="1" x14ac:dyDescent="0.3">
      <c r="A75" s="100"/>
      <c r="B75" s="100"/>
      <c r="C75" s="50"/>
      <c r="D75" s="50"/>
      <c r="E75" s="53"/>
      <c r="F75" s="50"/>
      <c r="G75" s="101"/>
      <c r="H75" s="102"/>
    </row>
    <row r="76" spans="1:8" ht="26.25" customHeight="1" x14ac:dyDescent="0.4">
      <c r="A76" s="8" t="s">
        <v>95</v>
      </c>
      <c r="B76" s="103" t="s">
        <v>96</v>
      </c>
      <c r="C76" s="147" t="str">
        <f>B20</f>
        <v xml:space="preserve">Gemcitabine </v>
      </c>
      <c r="D76" s="147"/>
      <c r="E76" s="104" t="s">
        <v>97</v>
      </c>
      <c r="F76" s="104"/>
      <c r="G76" s="105">
        <f>H72</f>
        <v>0.9729439725389708</v>
      </c>
      <c r="H76" s="102"/>
    </row>
    <row r="77" spans="1:8" ht="19.5" customHeight="1" x14ac:dyDescent="0.3">
      <c r="A77" s="106"/>
      <c r="B77" s="106"/>
      <c r="C77" s="107"/>
      <c r="D77" s="107"/>
      <c r="E77" s="107"/>
      <c r="F77" s="107"/>
      <c r="G77" s="107"/>
      <c r="H77" s="107"/>
    </row>
    <row r="78" spans="1:8" ht="18.75" customHeight="1" x14ac:dyDescent="0.3">
      <c r="A78" s="1"/>
      <c r="B78" s="145" t="s">
        <v>23</v>
      </c>
      <c r="C78" s="145"/>
      <c r="D78" s="1"/>
      <c r="E78" s="108" t="s">
        <v>24</v>
      </c>
      <c r="F78" s="109"/>
      <c r="G78" s="145" t="s">
        <v>25</v>
      </c>
      <c r="H78" s="145"/>
    </row>
    <row r="79" spans="1:8" ht="60" customHeight="1" x14ac:dyDescent="0.3">
      <c r="A79" s="110" t="s">
        <v>26</v>
      </c>
      <c r="B79" s="111" t="s">
        <v>98</v>
      </c>
      <c r="C79" s="111"/>
      <c r="D79" s="1"/>
      <c r="E79" s="112"/>
      <c r="F79" s="113"/>
      <c r="G79" s="114"/>
      <c r="H79" s="114"/>
    </row>
    <row r="80" spans="1:8" ht="60" customHeight="1" x14ac:dyDescent="0.3">
      <c r="A80" s="110" t="s">
        <v>27</v>
      </c>
      <c r="B80" s="115"/>
      <c r="C80" s="115"/>
      <c r="D80" s="1"/>
      <c r="E80" s="116"/>
      <c r="F80" s="113"/>
      <c r="G80" s="117"/>
      <c r="H80" s="117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21" priority="1" operator="greaterThan">
      <formula>0.02</formula>
    </cfRule>
  </conditionalFormatting>
  <conditionalFormatting sqref="H73">
    <cfRule type="cellIs" dxfId="2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Gemcitabine</vt:lpstr>
      <vt:lpstr>Gemcitabine!Print_Area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2017-04-19T08:38:11Z</cp:lastPrinted>
  <dcterms:created xsi:type="dcterms:W3CDTF">2005-07-05T10:19:27Z</dcterms:created>
  <dcterms:modified xsi:type="dcterms:W3CDTF">2017-04-19T08:49:34Z</dcterms:modified>
</cp:coreProperties>
</file>