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Irinotecan Hydrochloride Trihy" sheetId="2" r:id="rId2"/>
  </sheets>
  <definedNames>
    <definedName name="_xlnm.Print_Area" localSheetId="1">'Irinotecan Hydrochloride Trihy'!$A$1:$H$79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21" i="1" l="1"/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F45" i="2"/>
  <c r="F46" i="2" l="1"/>
  <c r="G40" i="2"/>
  <c r="G38" i="2"/>
  <c r="G42" i="2" s="1"/>
  <c r="G39" i="2"/>
  <c r="D46" i="2"/>
  <c r="E40" i="2"/>
  <c r="E38" i="2"/>
  <c r="E39" i="2"/>
  <c r="D52" i="2" l="1"/>
  <c r="D50" i="2"/>
  <c r="E42" i="2"/>
  <c r="D51" i="2" l="1"/>
  <c r="G68" i="2"/>
  <c r="H68" i="2" s="1"/>
  <c r="G59" i="2"/>
  <c r="H59" i="2" s="1"/>
  <c r="G67" i="2"/>
  <c r="H67" i="2" s="1"/>
  <c r="G64" i="2"/>
  <c r="H64" i="2" s="1"/>
  <c r="G61" i="2"/>
  <c r="H61" i="2" s="1"/>
  <c r="G69" i="2"/>
  <c r="H69" i="2" s="1"/>
  <c r="G63" i="2"/>
  <c r="H63" i="2" s="1"/>
  <c r="G60" i="2"/>
  <c r="H60" i="2" s="1"/>
  <c r="G65" i="2"/>
  <c r="H65" i="2" s="1"/>
  <c r="H73" i="2" l="1"/>
  <c r="H71" i="2"/>
  <c r="G75" i="2" l="1"/>
  <c r="H72" i="2"/>
</calcChain>
</file>

<file path=xl/sharedStrings.xml><?xml version="1.0" encoding="utf-8"?>
<sst xmlns="http://schemas.openxmlformats.org/spreadsheetml/2006/main" count="143" uniqueCount="105">
  <si>
    <t>HPLC System Suitability Report</t>
  </si>
  <si>
    <t>Analysis Data</t>
  </si>
  <si>
    <t>Assay</t>
  </si>
  <si>
    <t>Sample(s)</t>
  </si>
  <si>
    <t>Reference Substance:</t>
  </si>
  <si>
    <t>VIRNOTICAN</t>
  </si>
  <si>
    <t>% age Purity:</t>
  </si>
  <si>
    <t>NDQD201612250</t>
  </si>
  <si>
    <t>Weight (mg):</t>
  </si>
  <si>
    <t>Irinotecan Hydrochloride</t>
  </si>
  <si>
    <t>Standard Conc (mg/mL):</t>
  </si>
  <si>
    <t>Each ml contains: irinotecan hydrochloride
Trihydrate USP 20 MG
Sorbitol USP 45 MG
Lactic acid USP 0.9 MG
Water for injection USP q.s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</si>
  <si>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</si>
  <si>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</si>
  <si>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</si>
  <si>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</si>
  <si>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</si>
  <si>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</si>
  <si>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</si>
  <si>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</si>
  <si>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</si>
  <si>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</si>
  <si>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</si>
  <si>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</si>
  <si>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</si>
  <si>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</si>
  <si>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</si>
  <si>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</si>
  <si>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</si>
  <si>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</si>
  <si>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</si>
  <si>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</si>
  <si>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</si>
  <si>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</si>
  <si>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</si>
  <si>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</si>
  <si>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</si>
  <si>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</si>
  <si>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</si>
  <si>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</si>
  <si>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</si>
  <si>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</si>
  <si>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</si>
  <si>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</si>
  <si>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</si>
  <si>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</si>
  <si>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</si>
  <si>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</si>
  <si>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</si>
  <si>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</si>
  <si>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</si>
  <si>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</si>
  <si>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</si>
  <si>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</si>
  <si>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</si>
  <si>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</si>
  <si>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</si>
  <si>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</si>
  <si>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</si>
  <si>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</si>
  <si>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</si>
  <si>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</si>
  <si>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</si>
  <si>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</si>
  <si>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</si>
  <si>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</si>
  <si>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</si>
  <si>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</si>
  <si>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</si>
  <si>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</si>
  <si>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</si>
  <si>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</si>
  <si>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</si>
  <si>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</si>
  <si>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</si>
  <si>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</si>
  <si>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</si>
  <si>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</si>
  <si>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</si>
  <si>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</si>
  <si>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</si>
  <si>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</si>
  <si>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</si>
  <si>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</si>
  <si>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</si>
  <si>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</si>
  <si>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</si>
  <si>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</si>
  <si>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</si>
  <si>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</si>
  <si>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</si>
  <si>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</si>
  <si>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</si>
  <si>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</si>
  <si>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</si>
  <si>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</si>
  <si>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</si>
  <si>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</si>
  <si>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</si>
  <si>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</si>
  <si>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400P16F2003</t>
  </si>
  <si>
    <t>RUTTO KENNEDY</t>
  </si>
  <si>
    <r>
      <t xml:space="preserve">The Assymetry of all peaks were NMT </t>
    </r>
    <r>
      <rPr>
        <b/>
        <sz val="12"/>
        <color rgb="FF000000"/>
        <rFont val="Book Antiqua"/>
      </rPr>
      <t>2.5</t>
    </r>
  </si>
  <si>
    <r>
      <t>The RSD of the peak areas for six replicate injections of  SST Std is NMT</t>
    </r>
    <r>
      <rPr>
        <b/>
        <sz val="12"/>
        <color rgb="FF000000"/>
        <rFont val="Book Antiqua"/>
      </rPr>
      <t xml:space="preserve"> 1.0%.</t>
    </r>
  </si>
  <si>
    <t>24/04/2017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</si>
</sst>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8" fillId="2" borderId="7" xfId="0" applyNumberFormat="1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31" sqref="D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19.43/50*5/50</f>
        <v>3.8859999999999999E-2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18773359</v>
      </c>
      <c r="C24" s="18">
        <v>6216.25</v>
      </c>
      <c r="D24" s="19">
        <v>1.07</v>
      </c>
      <c r="E24" s="20">
        <v>4.09</v>
      </c>
    </row>
    <row r="25" spans="1:6" ht="16.5" customHeight="1" x14ac:dyDescent="0.3">
      <c r="A25" s="17">
        <v>2</v>
      </c>
      <c r="B25" s="18">
        <v>18816419</v>
      </c>
      <c r="C25" s="18">
        <v>6201.88</v>
      </c>
      <c r="D25" s="19">
        <v>1.07</v>
      </c>
      <c r="E25" s="19">
        <v>4.09</v>
      </c>
    </row>
    <row r="26" spans="1:6" ht="16.5" customHeight="1" x14ac:dyDescent="0.3">
      <c r="A26" s="17">
        <v>3</v>
      </c>
      <c r="B26" s="18">
        <v>18744946</v>
      </c>
      <c r="C26" s="18">
        <v>6172.32</v>
      </c>
      <c r="D26" s="19">
        <v>1.05</v>
      </c>
      <c r="E26" s="19">
        <v>4.09</v>
      </c>
    </row>
    <row r="27" spans="1:6" ht="16.5" customHeight="1" x14ac:dyDescent="0.3">
      <c r="A27" s="17">
        <v>4</v>
      </c>
      <c r="B27" s="18">
        <v>18789487</v>
      </c>
      <c r="C27" s="18">
        <v>6174.53</v>
      </c>
      <c r="D27" s="19">
        <v>1.05</v>
      </c>
      <c r="E27" s="19">
        <v>4.09</v>
      </c>
    </row>
    <row r="28" spans="1:6" ht="16.5" customHeight="1" x14ac:dyDescent="0.3">
      <c r="A28" s="17">
        <v>5</v>
      </c>
      <c r="B28" s="18">
        <v>18766271</v>
      </c>
      <c r="C28" s="18">
        <v>6180.15</v>
      </c>
      <c r="D28" s="19">
        <v>1.08</v>
      </c>
      <c r="E28" s="19">
        <v>4.09</v>
      </c>
    </row>
    <row r="29" spans="1:6" ht="16.5" customHeight="1" x14ac:dyDescent="0.3">
      <c r="A29" s="17">
        <v>6</v>
      </c>
      <c r="B29" s="21">
        <v>18792675</v>
      </c>
      <c r="C29" s="21">
        <v>6191.7</v>
      </c>
      <c r="D29" s="22">
        <v>1.07</v>
      </c>
      <c r="E29" s="22">
        <v>4.09</v>
      </c>
    </row>
    <row r="30" spans="1:6" ht="16.5" customHeight="1" x14ac:dyDescent="0.3">
      <c r="A30" s="23" t="s">
        <v>17</v>
      </c>
      <c r="B30" s="24">
        <f>AVERAGE(B24:B29)</f>
        <v>18780526.166666668</v>
      </c>
      <c r="C30" s="25">
        <f>AVERAGE(C24:C29)</f>
        <v>6189.4716666666654</v>
      </c>
      <c r="D30" s="26">
        <f>AVERAGE(D24:D29)</f>
        <v>1.0650000000000002</v>
      </c>
      <c r="E30" s="26">
        <f>AVERAGE(E24:E29)</f>
        <v>4.09</v>
      </c>
    </row>
    <row r="31" spans="1:6" ht="16.5" customHeight="1" x14ac:dyDescent="0.3">
      <c r="A31" s="27" t="s">
        <v>18</v>
      </c>
      <c r="B31" s="28">
        <f>(STDEV(B24:B29)/B30)</f>
        <v>1.3122273333622423E-3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103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102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25</v>
      </c>
      <c r="C59" s="16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101</v>
      </c>
      <c r="C60" s="48"/>
      <c r="E60" s="48" t="s">
        <v>104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zoomScale="60" zoomScaleNormal="55" workbookViewId="0">
      <selection activeCell="C24" sqref="C2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0" t="s">
        <v>30</v>
      </c>
      <c r="B1" s="180"/>
      <c r="C1" s="180"/>
      <c r="D1" s="180"/>
      <c r="E1" s="180"/>
      <c r="F1" s="180"/>
      <c r="G1" s="180"/>
      <c r="H1" s="180"/>
    </row>
    <row r="2" spans="1:8" x14ac:dyDescent="0.2">
      <c r="A2" s="180"/>
      <c r="B2" s="180"/>
      <c r="C2" s="180"/>
      <c r="D2" s="180"/>
      <c r="E2" s="180"/>
      <c r="F2" s="180"/>
      <c r="G2" s="180"/>
      <c r="H2" s="180"/>
    </row>
    <row r="3" spans="1:8" x14ac:dyDescent="0.2">
      <c r="A3" s="180"/>
      <c r="B3" s="180"/>
      <c r="C3" s="180"/>
      <c r="D3" s="180"/>
      <c r="E3" s="180"/>
      <c r="F3" s="180"/>
      <c r="G3" s="180"/>
      <c r="H3" s="180"/>
    </row>
    <row r="4" spans="1:8" x14ac:dyDescent="0.2">
      <c r="A4" s="180"/>
      <c r="B4" s="180"/>
      <c r="C4" s="180"/>
      <c r="D4" s="180"/>
      <c r="E4" s="180"/>
      <c r="F4" s="180"/>
      <c r="G4" s="180"/>
      <c r="H4" s="180"/>
    </row>
    <row r="5" spans="1:8" x14ac:dyDescent="0.2">
      <c r="A5" s="180"/>
      <c r="B5" s="180"/>
      <c r="C5" s="180"/>
      <c r="D5" s="180"/>
      <c r="E5" s="180"/>
      <c r="F5" s="180"/>
      <c r="G5" s="180"/>
      <c r="H5" s="180"/>
    </row>
    <row r="6" spans="1:8" x14ac:dyDescent="0.2">
      <c r="A6" s="180"/>
      <c r="B6" s="180"/>
      <c r="C6" s="180"/>
      <c r="D6" s="180"/>
      <c r="E6" s="180"/>
      <c r="F6" s="180"/>
      <c r="G6" s="180"/>
      <c r="H6" s="180"/>
    </row>
    <row r="7" spans="1:8" x14ac:dyDescent="0.2">
      <c r="A7" s="180"/>
      <c r="B7" s="180"/>
      <c r="C7" s="180"/>
      <c r="D7" s="180"/>
      <c r="E7" s="180"/>
      <c r="F7" s="180"/>
      <c r="G7" s="180"/>
      <c r="H7" s="180"/>
    </row>
    <row r="8" spans="1:8" x14ac:dyDescent="0.2">
      <c r="A8" s="181" t="s">
        <v>31</v>
      </c>
      <c r="B8" s="181"/>
      <c r="C8" s="181"/>
      <c r="D8" s="181"/>
      <c r="E8" s="181"/>
      <c r="F8" s="181"/>
      <c r="G8" s="181"/>
      <c r="H8" s="181"/>
    </row>
    <row r="9" spans="1:8" x14ac:dyDescent="0.2">
      <c r="A9" s="181"/>
      <c r="B9" s="181"/>
      <c r="C9" s="181"/>
      <c r="D9" s="181"/>
      <c r="E9" s="181"/>
      <c r="F9" s="181"/>
      <c r="G9" s="181"/>
      <c r="H9" s="181"/>
    </row>
    <row r="10" spans="1:8" x14ac:dyDescent="0.2">
      <c r="A10" s="181"/>
      <c r="B10" s="181"/>
      <c r="C10" s="181"/>
      <c r="D10" s="181"/>
      <c r="E10" s="181"/>
      <c r="F10" s="181"/>
      <c r="G10" s="181"/>
      <c r="H10" s="181"/>
    </row>
    <row r="11" spans="1:8" x14ac:dyDescent="0.2">
      <c r="A11" s="181"/>
      <c r="B11" s="181"/>
      <c r="C11" s="181"/>
      <c r="D11" s="181"/>
      <c r="E11" s="181"/>
      <c r="F11" s="181"/>
      <c r="G11" s="181"/>
      <c r="H11" s="181"/>
    </row>
    <row r="12" spans="1:8" x14ac:dyDescent="0.2">
      <c r="A12" s="181"/>
      <c r="B12" s="181"/>
      <c r="C12" s="181"/>
      <c r="D12" s="181"/>
      <c r="E12" s="181"/>
      <c r="F12" s="181"/>
      <c r="G12" s="181"/>
      <c r="H12" s="181"/>
    </row>
    <row r="13" spans="1:8" x14ac:dyDescent="0.2">
      <c r="A13" s="181"/>
      <c r="B13" s="181"/>
      <c r="C13" s="181"/>
      <c r="D13" s="181"/>
      <c r="E13" s="181"/>
      <c r="F13" s="181"/>
      <c r="G13" s="181"/>
      <c r="H13" s="181"/>
    </row>
    <row r="14" spans="1:8" x14ac:dyDescent="0.2">
      <c r="A14" s="181"/>
      <c r="B14" s="181"/>
      <c r="C14" s="181"/>
      <c r="D14" s="181"/>
      <c r="E14" s="181"/>
      <c r="F14" s="181"/>
      <c r="G14" s="181"/>
      <c r="H14" s="181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4" t="s">
        <v>32</v>
      </c>
      <c r="B16" s="185"/>
      <c r="C16" s="185"/>
      <c r="D16" s="185"/>
      <c r="E16" s="185"/>
      <c r="F16" s="185"/>
      <c r="G16" s="185"/>
      <c r="H16" s="186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87" t="s">
        <v>5</v>
      </c>
      <c r="C18" s="187"/>
      <c r="D18" s="187"/>
      <c r="E18" s="187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0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88" t="s">
        <v>11</v>
      </c>
      <c r="C21" s="188"/>
      <c r="D21" s="188"/>
      <c r="E21" s="188"/>
      <c r="F21" s="188"/>
      <c r="G21" s="188"/>
      <c r="H21" s="188"/>
    </row>
    <row r="22" spans="1:8" ht="26.25" customHeight="1" x14ac:dyDescent="0.4">
      <c r="A22" s="54" t="s">
        <v>38</v>
      </c>
      <c r="B22" s="57">
        <v>42845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7">
        <v>42846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87" t="s">
        <v>9</v>
      </c>
      <c r="C26" s="187"/>
      <c r="D26" s="52"/>
      <c r="E26" s="52"/>
      <c r="F26" s="52"/>
      <c r="G26" s="52"/>
      <c r="H26" s="52"/>
    </row>
    <row r="27" spans="1:8" ht="26.25" customHeight="1" x14ac:dyDescent="0.4">
      <c r="A27" s="61" t="s">
        <v>40</v>
      </c>
      <c r="B27" s="188" t="s">
        <v>100</v>
      </c>
      <c r="C27" s="188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99.8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41</v>
      </c>
      <c r="B29" s="63">
        <v>0</v>
      </c>
      <c r="C29" s="189" t="s">
        <v>42</v>
      </c>
      <c r="D29" s="190"/>
      <c r="E29" s="190"/>
      <c r="F29" s="190"/>
      <c r="G29" s="191"/>
      <c r="H29" s="64"/>
    </row>
    <row r="30" spans="1:8" ht="19.5" customHeight="1" x14ac:dyDescent="0.3">
      <c r="A30" s="61" t="s">
        <v>43</v>
      </c>
      <c r="B30" s="65">
        <f>B28-B29</f>
        <v>99.8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44</v>
      </c>
      <c r="B31" s="67">
        <v>1</v>
      </c>
      <c r="C31" s="189" t="s">
        <v>45</v>
      </c>
      <c r="D31" s="190"/>
      <c r="E31" s="190"/>
      <c r="F31" s="190"/>
      <c r="G31" s="191"/>
      <c r="H31" s="68"/>
    </row>
    <row r="32" spans="1:8" ht="27" customHeight="1" x14ac:dyDescent="0.4">
      <c r="A32" s="61" t="s">
        <v>46</v>
      </c>
      <c r="B32" s="67">
        <v>1</v>
      </c>
      <c r="C32" s="189" t="s">
        <v>47</v>
      </c>
      <c r="D32" s="190"/>
      <c r="E32" s="190"/>
      <c r="F32" s="190"/>
      <c r="G32" s="191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48</v>
      </c>
      <c r="B34" s="71">
        <f>B31/B32</f>
        <v>1</v>
      </c>
      <c r="C34" s="52" t="s">
        <v>49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50</v>
      </c>
      <c r="B36" s="74">
        <v>50</v>
      </c>
      <c r="C36" s="52"/>
      <c r="D36" s="192" t="s">
        <v>51</v>
      </c>
      <c r="E36" s="193"/>
      <c r="F36" s="194" t="s">
        <v>52</v>
      </c>
      <c r="G36" s="193"/>
      <c r="H36" s="64"/>
    </row>
    <row r="37" spans="1:8" ht="26.25" customHeight="1" x14ac:dyDescent="0.4">
      <c r="A37" s="75" t="s">
        <v>53</v>
      </c>
      <c r="B37" s="76">
        <v>5</v>
      </c>
      <c r="C37" s="77" t="s">
        <v>54</v>
      </c>
      <c r="D37" s="78" t="s">
        <v>55</v>
      </c>
      <c r="E37" s="79" t="s">
        <v>56</v>
      </c>
      <c r="F37" s="80" t="s">
        <v>55</v>
      </c>
      <c r="G37" s="79" t="s">
        <v>56</v>
      </c>
      <c r="H37" s="64"/>
    </row>
    <row r="38" spans="1:8" ht="26.25" customHeight="1" x14ac:dyDescent="0.4">
      <c r="A38" s="75" t="s">
        <v>57</v>
      </c>
      <c r="B38" s="76">
        <v>50</v>
      </c>
      <c r="C38" s="81">
        <v>1</v>
      </c>
      <c r="D38" s="82">
        <v>18621318</v>
      </c>
      <c r="E38" s="83">
        <f>IF(ISBLANK(D38),"-",$D$48/$D$45*D38)</f>
        <v>19206006.454494171</v>
      </c>
      <c r="F38" s="84">
        <v>20012738</v>
      </c>
      <c r="G38" s="83">
        <f>IF(ISBLANK(F38),"-",$D$48/$F$45*F38)</f>
        <v>19544681.956505604</v>
      </c>
      <c r="H38" s="64"/>
    </row>
    <row r="39" spans="1:8" ht="26.25" customHeight="1" x14ac:dyDescent="0.4">
      <c r="A39" s="75" t="s">
        <v>58</v>
      </c>
      <c r="B39" s="76">
        <v>1</v>
      </c>
      <c r="C39" s="85">
        <v>2</v>
      </c>
      <c r="D39" s="86">
        <v>18678416</v>
      </c>
      <c r="E39" s="87">
        <f>IF(ISBLANK(D39),"-",$D$48/$D$45*D39)</f>
        <v>19264897.267514963</v>
      </c>
      <c r="F39" s="88">
        <v>19937054</v>
      </c>
      <c r="G39" s="87">
        <f>IF(ISBLANK(F39),"-",$D$48/$F$45*F39)</f>
        <v>19470768.046814878</v>
      </c>
      <c r="H39" s="64"/>
    </row>
    <row r="40" spans="1:8" ht="26.25" customHeight="1" x14ac:dyDescent="0.4">
      <c r="A40" s="75" t="s">
        <v>59</v>
      </c>
      <c r="B40" s="76">
        <v>1</v>
      </c>
      <c r="C40" s="85">
        <v>3</v>
      </c>
      <c r="D40" s="86">
        <v>18706596</v>
      </c>
      <c r="E40" s="87">
        <f>IF(ISBLANK(D40),"-",$D$48/$D$45*D40)</f>
        <v>19293962.087840121</v>
      </c>
      <c r="F40" s="88">
        <v>19988047</v>
      </c>
      <c r="G40" s="87">
        <f>IF(ISBLANK(F40),"-",$D$48/$F$45*F40)</f>
        <v>19520568.427302949</v>
      </c>
      <c r="H40" s="52"/>
    </row>
    <row r="41" spans="1:8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18668776.666666668</v>
      </c>
      <c r="E42" s="95">
        <f>AVERAGE(E38:E41)</f>
        <v>19254955.269949753</v>
      </c>
      <c r="F42" s="96">
        <f>AVERAGE(F38:F41)</f>
        <v>19979279.666666668</v>
      </c>
      <c r="G42" s="95">
        <f>AVERAGE(G38:G41)</f>
        <v>19512006.143541146</v>
      </c>
      <c r="H42" s="52"/>
    </row>
    <row r="43" spans="1:8" ht="26.25" customHeight="1" x14ac:dyDescent="0.4">
      <c r="A43" s="75" t="s">
        <v>63</v>
      </c>
      <c r="B43" s="88">
        <v>1</v>
      </c>
      <c r="C43" s="97" t="s">
        <v>64</v>
      </c>
      <c r="D43" s="98">
        <v>19.43</v>
      </c>
      <c r="E43" s="99"/>
      <c r="F43" s="98">
        <v>20.52</v>
      </c>
      <c r="G43" s="52"/>
      <c r="H43" s="52"/>
    </row>
    <row r="44" spans="1:8" ht="26.25" customHeight="1" x14ac:dyDescent="0.4">
      <c r="A44" s="75" t="s">
        <v>65</v>
      </c>
      <c r="B44" s="88">
        <v>1</v>
      </c>
      <c r="C44" s="100" t="s">
        <v>66</v>
      </c>
      <c r="D44" s="101">
        <f>D43*$B$34</f>
        <v>19.43</v>
      </c>
      <c r="E44" s="102"/>
      <c r="F44" s="101">
        <f>F43*$B$34</f>
        <v>20.52</v>
      </c>
      <c r="G44" s="52"/>
      <c r="H44" s="52"/>
    </row>
    <row r="45" spans="1:8" ht="19.5" customHeight="1" x14ac:dyDescent="0.3">
      <c r="A45" s="75" t="s">
        <v>67</v>
      </c>
      <c r="B45" s="102">
        <f>(B44/B43)*(B42/B41)*(B40/B39)*(B38/B37)*B36</f>
        <v>500</v>
      </c>
      <c r="C45" s="100" t="s">
        <v>68</v>
      </c>
      <c r="D45" s="103">
        <f>D44*$B$30/100</f>
        <v>19.391139999999996</v>
      </c>
      <c r="E45" s="104"/>
      <c r="F45" s="103">
        <f>F44*$B$30/100</f>
        <v>20.478960000000001</v>
      </c>
      <c r="G45" s="52"/>
      <c r="H45" s="52"/>
    </row>
    <row r="46" spans="1:8" ht="19.5" customHeight="1" x14ac:dyDescent="0.3">
      <c r="A46" s="164" t="s">
        <v>69</v>
      </c>
      <c r="B46" s="182"/>
      <c r="C46" s="100" t="s">
        <v>70</v>
      </c>
      <c r="D46" s="101">
        <f>D45/$B$45</f>
        <v>3.8782279999999995E-2</v>
      </c>
      <c r="E46" s="104"/>
      <c r="F46" s="105">
        <f>F45/$B$45</f>
        <v>4.0957920000000002E-2</v>
      </c>
      <c r="G46" s="52"/>
      <c r="H46" s="52"/>
    </row>
    <row r="47" spans="1:8" ht="27" customHeight="1" x14ac:dyDescent="0.4">
      <c r="A47" s="166"/>
      <c r="B47" s="183"/>
      <c r="C47" s="100" t="s">
        <v>71</v>
      </c>
      <c r="D47" s="106">
        <v>0.04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72</v>
      </c>
      <c r="D48" s="103">
        <f>D47*$B$45</f>
        <v>20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73</v>
      </c>
      <c r="D49" s="109">
        <f>D48/B34</f>
        <v>20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74</v>
      </c>
      <c r="D50" s="112">
        <f>AVERAGE(E38:E41,G38:G41)</f>
        <v>19383480.706745446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75</v>
      </c>
      <c r="D51" s="113">
        <f>STDEV(E38:E41,G38:G41)/D50</f>
        <v>7.5106256313694757E-3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19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6" t="str">
        <f>B21</f>
        <v>Each ml contains: irinotecan hydrochloride
Trihydrate USP 20 MG
Sorbitol USP 45 MG
Lactic acid USP 0.9 MG
Water for injection USP q.s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78</v>
      </c>
      <c r="B56" s="117">
        <v>1</v>
      </c>
      <c r="C56" s="118" t="s">
        <v>79</v>
      </c>
      <c r="D56" s="119">
        <v>20</v>
      </c>
      <c r="E56" s="52" t="str">
        <f>B20</f>
        <v>Irinotecan Hydrochloride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80</v>
      </c>
      <c r="B58" s="74">
        <v>50</v>
      </c>
      <c r="C58" s="52"/>
      <c r="D58" s="120" t="s">
        <v>81</v>
      </c>
      <c r="E58" s="121" t="s">
        <v>54</v>
      </c>
      <c r="F58" s="121" t="s">
        <v>55</v>
      </c>
      <c r="G58" s="121" t="s">
        <v>82</v>
      </c>
      <c r="H58" s="77" t="s">
        <v>83</v>
      </c>
    </row>
    <row r="59" spans="1:8" ht="26.25" customHeight="1" x14ac:dyDescent="0.4">
      <c r="A59" s="75" t="s">
        <v>84</v>
      </c>
      <c r="B59" s="76">
        <v>5</v>
      </c>
      <c r="C59" s="170" t="s">
        <v>85</v>
      </c>
      <c r="D59" s="173">
        <v>2</v>
      </c>
      <c r="E59" s="122">
        <v>1</v>
      </c>
      <c r="F59" s="123">
        <v>19538301</v>
      </c>
      <c r="G59" s="124">
        <f t="shared" ref="G59:G70" si="0">IF(ISBLANK(F59),"-",(F59/$D$50*$D$47*$B$67)*($B$56/$D$59))</f>
        <v>20.1597445738429</v>
      </c>
      <c r="H59" s="125">
        <f t="shared" ref="H59:H70" si="1">IF(ISBLANK(F59),"-",G59/$D$56)</f>
        <v>1.007987228692145</v>
      </c>
    </row>
    <row r="60" spans="1:8" ht="26.25" customHeight="1" x14ac:dyDescent="0.4">
      <c r="A60" s="75" t="s">
        <v>86</v>
      </c>
      <c r="B60" s="76">
        <v>100</v>
      </c>
      <c r="C60" s="171"/>
      <c r="D60" s="174"/>
      <c r="E60" s="126">
        <v>2</v>
      </c>
      <c r="F60" s="86">
        <v>19608055</v>
      </c>
      <c r="G60" s="127">
        <f t="shared" si="0"/>
        <v>20.231717199456757</v>
      </c>
      <c r="H60" s="128">
        <f t="shared" si="1"/>
        <v>1.0115858599728378</v>
      </c>
    </row>
    <row r="61" spans="1:8" ht="26.25" customHeight="1" x14ac:dyDescent="0.4">
      <c r="A61" s="75" t="s">
        <v>87</v>
      </c>
      <c r="B61" s="76">
        <v>1</v>
      </c>
      <c r="C61" s="171"/>
      <c r="D61" s="174"/>
      <c r="E61" s="126">
        <v>3</v>
      </c>
      <c r="F61" s="86">
        <v>19611293</v>
      </c>
      <c r="G61" s="127">
        <f t="shared" si="0"/>
        <v>20.235058188672248</v>
      </c>
      <c r="H61" s="128">
        <f t="shared" si="1"/>
        <v>1.0117529094336124</v>
      </c>
    </row>
    <row r="62" spans="1:8" ht="27" customHeight="1" x14ac:dyDescent="0.4">
      <c r="A62" s="75" t="s">
        <v>88</v>
      </c>
      <c r="B62" s="76">
        <v>1</v>
      </c>
      <c r="C62" s="172"/>
      <c r="D62" s="175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89</v>
      </c>
      <c r="B63" s="76">
        <v>1</v>
      </c>
      <c r="C63" s="170" t="s">
        <v>90</v>
      </c>
      <c r="D63" s="176">
        <v>2</v>
      </c>
      <c r="E63" s="122">
        <v>1</v>
      </c>
      <c r="F63" s="123">
        <v>19287438</v>
      </c>
      <c r="G63" s="124">
        <f t="shared" si="0"/>
        <v>19.90090251776914</v>
      </c>
      <c r="H63" s="125">
        <f t="shared" si="1"/>
        <v>0.99504512588845695</v>
      </c>
    </row>
    <row r="64" spans="1:8" ht="26.25" customHeight="1" x14ac:dyDescent="0.4">
      <c r="A64" s="75" t="s">
        <v>91</v>
      </c>
      <c r="B64" s="76">
        <v>1</v>
      </c>
      <c r="C64" s="171"/>
      <c r="D64" s="177"/>
      <c r="E64" s="126">
        <v>2</v>
      </c>
      <c r="F64" s="86">
        <v>19295637</v>
      </c>
      <c r="G64" s="127">
        <f t="shared" si="0"/>
        <v>19.909362298676445</v>
      </c>
      <c r="H64" s="128">
        <f t="shared" si="1"/>
        <v>0.99546811493382226</v>
      </c>
    </row>
    <row r="65" spans="1:8" ht="26.25" customHeight="1" x14ac:dyDescent="0.4">
      <c r="A65" s="75" t="s">
        <v>92</v>
      </c>
      <c r="B65" s="76">
        <v>1</v>
      </c>
      <c r="C65" s="171"/>
      <c r="D65" s="177"/>
      <c r="E65" s="126">
        <v>3</v>
      </c>
      <c r="F65" s="86">
        <v>19297574</v>
      </c>
      <c r="G65" s="127">
        <f t="shared" si="0"/>
        <v>19.911360907728454</v>
      </c>
      <c r="H65" s="128">
        <f t="shared" si="1"/>
        <v>0.99556804538642274</v>
      </c>
    </row>
    <row r="66" spans="1:8" ht="27" customHeight="1" x14ac:dyDescent="0.4">
      <c r="A66" s="75" t="s">
        <v>93</v>
      </c>
      <c r="B66" s="76">
        <v>1</v>
      </c>
      <c r="C66" s="172"/>
      <c r="D66" s="178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94</v>
      </c>
      <c r="B67" s="85">
        <f>(B66/B65)*(B64/B63)*(B62/B61)*(B60/B59)*B58</f>
        <v>1000</v>
      </c>
      <c r="C67" s="170" t="s">
        <v>95</v>
      </c>
      <c r="D67" s="173">
        <v>2</v>
      </c>
      <c r="E67" s="122">
        <v>1</v>
      </c>
      <c r="F67" s="123">
        <v>19778147</v>
      </c>
      <c r="G67" s="127">
        <f t="shared" si="0"/>
        <v>20.407219218493832</v>
      </c>
      <c r="H67" s="128">
        <f t="shared" si="1"/>
        <v>1.0203609609246915</v>
      </c>
    </row>
    <row r="68" spans="1:8" ht="27" customHeight="1" x14ac:dyDescent="0.4">
      <c r="A68" s="133" t="s">
        <v>96</v>
      </c>
      <c r="B68" s="134">
        <f>(D47*B67)/D56*B56</f>
        <v>2</v>
      </c>
      <c r="C68" s="171"/>
      <c r="D68" s="174"/>
      <c r="E68" s="126">
        <v>2</v>
      </c>
      <c r="F68" s="86">
        <v>19739722</v>
      </c>
      <c r="G68" s="127">
        <f t="shared" si="0"/>
        <v>20.367572056478568</v>
      </c>
      <c r="H68" s="128">
        <f t="shared" si="1"/>
        <v>1.0183786028239283</v>
      </c>
    </row>
    <row r="69" spans="1:8" ht="26.25" customHeight="1" x14ac:dyDescent="0.4">
      <c r="A69" s="164" t="s">
        <v>69</v>
      </c>
      <c r="B69" s="165"/>
      <c r="C69" s="171"/>
      <c r="D69" s="174"/>
      <c r="E69" s="126">
        <v>3</v>
      </c>
      <c r="F69" s="86">
        <v>19715013</v>
      </c>
      <c r="G69" s="127">
        <f t="shared" si="0"/>
        <v>20.342077151436669</v>
      </c>
      <c r="H69" s="128">
        <f t="shared" si="1"/>
        <v>1.0171038575718334</v>
      </c>
    </row>
    <row r="70" spans="1:8" ht="27" customHeight="1" x14ac:dyDescent="0.4">
      <c r="A70" s="166"/>
      <c r="B70" s="167"/>
      <c r="C70" s="179"/>
      <c r="D70" s="175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62</v>
      </c>
      <c r="H71" s="138">
        <f>AVERAGE(H59:H70)</f>
        <v>1.0081389672919723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75</v>
      </c>
      <c r="H72" s="140">
        <f>STDEV(H59:H70)/H71</f>
        <v>1.0222071289112214E-2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19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97</v>
      </c>
      <c r="B75" s="145" t="s">
        <v>98</v>
      </c>
      <c r="C75" s="168" t="str">
        <f>B20</f>
        <v>Irinotecan Hydrochloride</v>
      </c>
      <c r="D75" s="168"/>
      <c r="E75" s="146" t="s">
        <v>99</v>
      </c>
      <c r="F75" s="146"/>
      <c r="G75" s="147">
        <f>H71</f>
        <v>1.0081389672919723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69" t="s">
        <v>25</v>
      </c>
      <c r="C77" s="169"/>
      <c r="D77" s="118"/>
      <c r="E77" s="150" t="s">
        <v>26</v>
      </c>
      <c r="F77" s="151"/>
      <c r="G77" s="169" t="s">
        <v>27</v>
      </c>
      <c r="H77" s="169"/>
    </row>
    <row r="78" spans="1:8" ht="60" customHeight="1" x14ac:dyDescent="0.3">
      <c r="A78" s="152" t="s">
        <v>28</v>
      </c>
      <c r="B78" s="153" t="s">
        <v>101</v>
      </c>
      <c r="C78" s="153"/>
      <c r="D78" s="154"/>
      <c r="E78" s="161" t="s">
        <v>104</v>
      </c>
      <c r="F78" s="52"/>
      <c r="G78" s="155"/>
      <c r="H78" s="155"/>
    </row>
    <row r="79" spans="1:8" ht="60" customHeight="1" x14ac:dyDescent="0.3">
      <c r="A79" s="152" t="s">
        <v>29</v>
      </c>
      <c r="B79" s="156"/>
      <c r="C79" s="156"/>
      <c r="D79" s="157"/>
      <c r="E79" s="158"/>
      <c r="F79" s="151"/>
      <c r="G79" s="159"/>
      <c r="H79" s="159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Irinotecan Hydrochloride Trihy</vt:lpstr>
      <vt:lpstr>'Irinotecan Hydrochloride Trihy'!Print_Area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2017-04-24T09:09:11Z</cp:lastPrinted>
  <dcterms:created xsi:type="dcterms:W3CDTF">2005-07-05T10:19:27Z</dcterms:created>
  <dcterms:modified xsi:type="dcterms:W3CDTF">2017-04-24T09:19:52Z</dcterms:modified>
</cp:coreProperties>
</file>