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30" windowHeight="10680" activeTab="3"/>
  </bookViews>
  <sheets>
    <sheet name="DICLO SST" sheetId="1" r:id="rId1"/>
    <sheet name="LIDOCAINE SST" sheetId="4" r:id="rId2"/>
    <sheet name="Diclofenac sodium" sheetId="2" r:id="rId3"/>
    <sheet name="lidocaine Hcl" sheetId="3" r:id="rId4"/>
  </sheets>
  <definedNames>
    <definedName name="_xlnm.Print_Area" localSheetId="3">'lidocaine Hcl'!$A$1:$I$250</definedName>
  </definedNames>
  <calcPr calcId="144525"/>
</workbook>
</file>

<file path=xl/calcChain.xml><?xml version="1.0" encoding="utf-8"?>
<calcChain xmlns="http://schemas.openxmlformats.org/spreadsheetml/2006/main">
  <c r="B21" i="4" l="1"/>
  <c r="B53" i="4"/>
  <c r="E51" i="4"/>
  <c r="D51" i="4"/>
  <c r="C51" i="4"/>
  <c r="B51" i="4"/>
  <c r="B52" i="4" s="1"/>
  <c r="B32" i="4"/>
  <c r="E30" i="4"/>
  <c r="D30" i="4"/>
  <c r="C30" i="4"/>
  <c r="B30" i="4"/>
  <c r="B31" i="4" s="1"/>
  <c r="B21" i="1"/>
  <c r="C76" i="3" l="1"/>
  <c r="H71" i="3"/>
  <c r="G71" i="3"/>
  <c r="B68" i="3"/>
  <c r="B69" i="3" s="1"/>
  <c r="H67" i="3"/>
  <c r="G67" i="3"/>
  <c r="H63" i="3"/>
  <c r="G63" i="3"/>
  <c r="C56" i="3"/>
  <c r="B55" i="3"/>
  <c r="B45" i="3"/>
  <c r="D48" i="3" s="1"/>
  <c r="F42" i="3"/>
  <c r="D42" i="3"/>
  <c r="G41" i="3"/>
  <c r="E41" i="3"/>
  <c r="B34" i="3"/>
  <c r="F44" i="3" s="1"/>
  <c r="B30" i="3"/>
  <c r="C76" i="2"/>
  <c r="H71" i="2"/>
  <c r="G71" i="2"/>
  <c r="B68" i="2"/>
  <c r="B69" i="2" s="1"/>
  <c r="H67" i="2"/>
  <c r="G67" i="2"/>
  <c r="H63" i="2"/>
  <c r="G63" i="2"/>
  <c r="C56" i="2"/>
  <c r="B55" i="2"/>
  <c r="B45" i="2"/>
  <c r="D48" i="2" s="1"/>
  <c r="D49" i="2" s="1"/>
  <c r="F44" i="2"/>
  <c r="F42" i="2"/>
  <c r="D42" i="2"/>
  <c r="G41" i="2"/>
  <c r="E41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3" l="1"/>
  <c r="D44" i="3"/>
  <c r="D45" i="3"/>
  <c r="D46" i="3" s="1"/>
  <c r="F45" i="3"/>
  <c r="F46" i="3" s="1"/>
  <c r="D45" i="2"/>
  <c r="F45" i="2"/>
  <c r="G38" i="3" l="1"/>
  <c r="G39" i="3"/>
  <c r="G40" i="3"/>
  <c r="E38" i="3"/>
  <c r="E39" i="3"/>
  <c r="E40" i="3"/>
  <c r="D46" i="2"/>
  <c r="E39" i="2"/>
  <c r="E40" i="2"/>
  <c r="E38" i="2"/>
  <c r="F46" i="2"/>
  <c r="G39" i="2"/>
  <c r="G38" i="2"/>
  <c r="G40" i="2"/>
  <c r="G42" i="3" l="1"/>
  <c r="E42" i="3"/>
  <c r="D50" i="3"/>
  <c r="G62" i="3" s="1"/>
  <c r="H62" i="3" s="1"/>
  <c r="D52" i="3"/>
  <c r="E42" i="2"/>
  <c r="D50" i="2"/>
  <c r="G42" i="2"/>
  <c r="D52" i="2"/>
  <c r="G64" i="3" l="1"/>
  <c r="H64" i="3" s="1"/>
  <c r="G68" i="3"/>
  <c r="H68" i="3" s="1"/>
  <c r="G65" i="3"/>
  <c r="H65" i="3" s="1"/>
  <c r="G60" i="3"/>
  <c r="H60" i="3" s="1"/>
  <c r="G61" i="3"/>
  <c r="H61" i="3" s="1"/>
  <c r="D51" i="3"/>
  <c r="G66" i="3"/>
  <c r="H66" i="3" s="1"/>
  <c r="G70" i="3"/>
  <c r="H70" i="3" s="1"/>
  <c r="G69" i="3"/>
  <c r="H69" i="3" s="1"/>
  <c r="D51" i="2"/>
  <c r="G69" i="2"/>
  <c r="H69" i="2" s="1"/>
  <c r="G64" i="2"/>
  <c r="H64" i="2" s="1"/>
  <c r="G61" i="2"/>
  <c r="H61" i="2" s="1"/>
  <c r="G68" i="2"/>
  <c r="H68" i="2" s="1"/>
  <c r="G65" i="2"/>
  <c r="H65" i="2" s="1"/>
  <c r="G60" i="2"/>
  <c r="H60" i="2" s="1"/>
  <c r="G66" i="2"/>
  <c r="H66" i="2" s="1"/>
  <c r="G70" i="2"/>
  <c r="H70" i="2" s="1"/>
  <c r="G62" i="2"/>
  <c r="H62" i="2" s="1"/>
  <c r="H72" i="3" l="1"/>
  <c r="G76" i="3" s="1"/>
  <c r="H74" i="3"/>
  <c r="H72" i="2"/>
  <c r="G76" i="2" s="1"/>
  <c r="H74" i="2"/>
  <c r="H73" i="3" l="1"/>
  <c r="H73" i="2"/>
</calcChain>
</file>

<file path=xl/sharedStrings.xml><?xml version="1.0" encoding="utf-8"?>
<sst xmlns="http://schemas.openxmlformats.org/spreadsheetml/2006/main" count="282" uniqueCount="107">
  <si>
    <t>HPLC System Suitability Report</t>
  </si>
  <si>
    <t>Analysis Data</t>
  </si>
  <si>
    <t>Assay</t>
  </si>
  <si>
    <t>Sample(s)</t>
  </si>
  <si>
    <t>Reference Substance:</t>
  </si>
  <si>
    <t>OLFEN- 75 I.M. INJECTION</t>
  </si>
  <si>
    <t>% age Purity:</t>
  </si>
  <si>
    <t>NDQD201612296</t>
  </si>
  <si>
    <t>Weight (mg):</t>
  </si>
  <si>
    <t>Diclofenac Sodium,75 mg Lidocaine 20 mg hydrochloride</t>
  </si>
  <si>
    <t>Standard Conc (mg/mL):</t>
  </si>
  <si>
    <t>each contains diclofenac sodium 75 mg lidocaine HCL 20 mg</t>
  </si>
  <si>
    <t>2016-12-15 10:02:31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</si>
  <si>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</si>
  <si>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</si>
  <si>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</si>
  <si>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</si>
  <si>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</si>
  <si>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</si>
  <si>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</si>
  <si>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</si>
  <si>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</si>
  <si>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</si>
  <si>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</si>
  <si>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</si>
  <si>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</si>
  <si>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</si>
  <si>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</si>
  <si>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</si>
  <si>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</si>
  <si>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</si>
  <si>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</si>
  <si>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</si>
  <si>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</si>
  <si>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</si>
  <si>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</si>
  <si>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</si>
  <si>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</si>
  <si>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</si>
  <si>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</si>
  <si>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</si>
  <si>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</si>
  <si>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</si>
  <si>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</si>
  <si>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</si>
  <si>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</si>
  <si>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</si>
  <si>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</si>
  <si>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</si>
  <si>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</si>
  <si>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</si>
  <si>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</si>
  <si>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</si>
  <si>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</si>
  <si>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</si>
  <si>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</si>
  <si>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</si>
  <si>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</si>
  <si>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</si>
  <si>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</si>
  <si>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</si>
  <si>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</si>
  <si>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</si>
  <si>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</si>
  <si>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</si>
  <si>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</si>
  <si>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</si>
  <si>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</si>
  <si>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</si>
  <si>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</si>
  <si>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</si>
  <si>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</si>
  <si>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</si>
  <si>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</si>
  <si>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</si>
  <si>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</si>
  <si>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</si>
  <si>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</si>
  <si>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</si>
  <si>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</si>
  <si>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</si>
  <si>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</si>
  <si>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</si>
  <si>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</si>
  <si>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</si>
  <si>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</si>
  <si>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</si>
  <si>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</si>
  <si>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</si>
  <si>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</si>
  <si>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</si>
  <si>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</si>
  <si>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</si>
  <si>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</si>
  <si>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</si>
  <si>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</si>
  <si>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</si>
  <si>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</si>
  <si>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</si>
  <si>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</si>
  <si>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</si>
  <si>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Diclofenac sodium</t>
  </si>
  <si>
    <t>D6-2</t>
  </si>
  <si>
    <t>l5-4</t>
  </si>
  <si>
    <t xml:space="preserve">Lidocaine </t>
  </si>
  <si>
    <t>diclofenac sodium</t>
  </si>
  <si>
    <t>Lidocaine Hydrochloride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</si>
</sst>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\ &quot;mg&quot;"/>
    <numFmt numFmtId="170" formatCode="0.0000"/>
  </numFmts>
  <fonts count="1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9" fillId="7" borderId="36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70" fontId="9" fillId="2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9" fillId="7" borderId="36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70" fontId="9" fillId="2" borderId="0" xfId="0" applyNumberFormat="1" applyFont="1" applyFill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168" fontId="8" fillId="6" borderId="32" xfId="0" applyNumberFormat="1" applyFont="1" applyFill="1" applyBorder="1" applyAlignment="1">
      <alignment horizontal="center"/>
    </xf>
    <xf numFmtId="170" fontId="8" fillId="6" borderId="3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2" fontId="11" fillId="3" borderId="38" xfId="0" applyNumberFormat="1" applyFont="1" applyFill="1" applyBorder="1" applyAlignment="1" applyProtection="1">
      <alignment horizontal="center" vertical="center"/>
      <protection locked="0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justify" vertical="center" wrapText="1"/>
    </xf>
    <xf numFmtId="0" fontId="14" fillId="2" borderId="44" xfId="0" applyFont="1" applyFill="1" applyBorder="1" applyAlignment="1">
      <alignment horizontal="justify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105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99.37</v>
      </c>
      <c r="C19" s="10"/>
      <c r="D19" s="10"/>
      <c r="E19" s="10"/>
    </row>
    <row r="20" spans="1:6" ht="16.5" customHeight="1" x14ac:dyDescent="0.3">
      <c r="A20" s="7" t="s">
        <v>8</v>
      </c>
      <c r="B20" s="12">
        <v>15</v>
      </c>
      <c r="C20" s="10"/>
      <c r="D20" s="10"/>
      <c r="E20" s="10"/>
    </row>
    <row r="21" spans="1:6" ht="16.5" customHeight="1" x14ac:dyDescent="0.3">
      <c r="A21" s="7" t="s">
        <v>10</v>
      </c>
      <c r="B21" s="13">
        <f>'DICLO SST'!B20/100*5/50</f>
        <v>1.4999999999999999E-2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9465617</v>
      </c>
      <c r="C24" s="18">
        <v>7046.94</v>
      </c>
      <c r="D24" s="19">
        <v>1.1599999999999999</v>
      </c>
      <c r="E24" s="20">
        <v>16.77</v>
      </c>
    </row>
    <row r="25" spans="1:6" ht="16.5" customHeight="1" x14ac:dyDescent="0.3">
      <c r="A25" s="17">
        <v>2</v>
      </c>
      <c r="B25" s="18">
        <v>9568046</v>
      </c>
      <c r="C25" s="18">
        <v>7011.08</v>
      </c>
      <c r="D25" s="19">
        <v>1.1499999999999999</v>
      </c>
      <c r="E25" s="19">
        <v>16.77</v>
      </c>
    </row>
    <row r="26" spans="1:6" ht="16.5" customHeight="1" x14ac:dyDescent="0.3">
      <c r="A26" s="17">
        <v>3</v>
      </c>
      <c r="B26" s="18">
        <v>9581607</v>
      </c>
      <c r="C26" s="18">
        <v>7100.22</v>
      </c>
      <c r="D26" s="19">
        <v>1.1599999999999999</v>
      </c>
      <c r="E26" s="19">
        <v>16.75</v>
      </c>
    </row>
    <row r="27" spans="1:6" ht="16.5" customHeight="1" x14ac:dyDescent="0.3">
      <c r="A27" s="17">
        <v>4</v>
      </c>
      <c r="B27" s="18">
        <v>9631603</v>
      </c>
      <c r="C27" s="18">
        <v>7119.22</v>
      </c>
      <c r="D27" s="19">
        <v>1.1599999999999999</v>
      </c>
      <c r="E27" s="19">
        <v>16.75</v>
      </c>
    </row>
    <row r="28" spans="1:6" ht="16.5" customHeight="1" x14ac:dyDescent="0.3">
      <c r="A28" s="17">
        <v>5</v>
      </c>
      <c r="B28" s="18">
        <v>9660604</v>
      </c>
      <c r="C28" s="18">
        <v>7129.26</v>
      </c>
      <c r="D28" s="19">
        <v>1.1599999999999999</v>
      </c>
      <c r="E28" s="19">
        <v>16.760000000000002</v>
      </c>
    </row>
    <row r="29" spans="1:6" ht="16.5" customHeight="1" x14ac:dyDescent="0.3">
      <c r="A29" s="17">
        <v>6</v>
      </c>
      <c r="B29" s="21">
        <v>9689423</v>
      </c>
      <c r="C29" s="21">
        <v>7107.79</v>
      </c>
      <c r="D29" s="22">
        <v>1.17</v>
      </c>
      <c r="E29" s="22">
        <v>16.760000000000002</v>
      </c>
    </row>
    <row r="30" spans="1:6" ht="16.5" customHeight="1" x14ac:dyDescent="0.3">
      <c r="A30" s="23" t="s">
        <v>18</v>
      </c>
      <c r="B30" s="24">
        <f>AVERAGE(B24:B29)</f>
        <v>9599483.333333334</v>
      </c>
      <c r="C30" s="25">
        <f>AVERAGE(C24:C29)</f>
        <v>7085.751666666667</v>
      </c>
      <c r="D30" s="26">
        <f>AVERAGE(D24:D29)</f>
        <v>1.1599999999999999</v>
      </c>
      <c r="E30" s="26">
        <f>AVERAGE(E24:E29)</f>
        <v>16.760000000000002</v>
      </c>
    </row>
    <row r="31" spans="1:6" ht="16.5" customHeight="1" x14ac:dyDescent="0.3">
      <c r="A31" s="27" t="s">
        <v>19</v>
      </c>
      <c r="B31" s="28">
        <f>(STDEV(B24:B29)/B30)</f>
        <v>8.3447930024176283E-3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2" t="s">
        <v>26</v>
      </c>
      <c r="C59" s="29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workbookViewId="0">
      <selection activeCell="E26" sqref="E2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1" t="s">
        <v>0</v>
      </c>
      <c r="B15" s="291"/>
      <c r="C15" s="291"/>
      <c r="D15" s="291"/>
      <c r="E15" s="291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4" t="s">
        <v>106</v>
      </c>
      <c r="C18" s="36"/>
      <c r="D18" s="36"/>
      <c r="E18" s="36"/>
    </row>
    <row r="19" spans="1:5" ht="16.5" customHeight="1" x14ac:dyDescent="0.3">
      <c r="A19" s="11" t="s">
        <v>6</v>
      </c>
      <c r="B19" s="12">
        <v>99.42</v>
      </c>
      <c r="C19" s="36"/>
      <c r="D19" s="36"/>
      <c r="E19" s="36"/>
    </row>
    <row r="20" spans="1:5" ht="16.5" customHeight="1" x14ac:dyDescent="0.3">
      <c r="A20" s="8" t="s">
        <v>8</v>
      </c>
      <c r="B20" s="12">
        <v>24.1</v>
      </c>
      <c r="C20" s="36"/>
      <c r="D20" s="36"/>
      <c r="E20" s="36"/>
    </row>
    <row r="21" spans="1:5" ht="16.5" customHeight="1" x14ac:dyDescent="0.3">
      <c r="A21" s="8" t="s">
        <v>10</v>
      </c>
      <c r="B21" s="13">
        <f>B20/50*5/50*5/50</f>
        <v>4.8199999999999996E-3</v>
      </c>
      <c r="C21" s="36"/>
      <c r="D21" s="36"/>
      <c r="E21" s="36"/>
    </row>
    <row r="22" spans="1:5" ht="15.75" customHeight="1" x14ac:dyDescent="0.25">
      <c r="A22" s="36"/>
      <c r="B22" s="36" t="s">
        <v>12</v>
      </c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1470172</v>
      </c>
      <c r="C24" s="18">
        <v>1279.5899999999999</v>
      </c>
      <c r="D24" s="19">
        <v>1.26</v>
      </c>
      <c r="E24" s="20">
        <v>3.24</v>
      </c>
    </row>
    <row r="25" spans="1:5" ht="16.5" customHeight="1" x14ac:dyDescent="0.3">
      <c r="A25" s="17">
        <v>2</v>
      </c>
      <c r="B25" s="18">
        <v>1490383</v>
      </c>
      <c r="C25" s="18">
        <v>1284</v>
      </c>
      <c r="D25" s="19">
        <v>1.27</v>
      </c>
      <c r="E25" s="19">
        <v>3.24</v>
      </c>
    </row>
    <row r="26" spans="1:5" ht="16.5" customHeight="1" x14ac:dyDescent="0.3">
      <c r="A26" s="17">
        <v>3</v>
      </c>
      <c r="B26" s="18">
        <v>1488069</v>
      </c>
      <c r="C26" s="18">
        <v>1281.9000000000001</v>
      </c>
      <c r="D26" s="19">
        <v>1.27</v>
      </c>
      <c r="E26" s="19">
        <v>3.23</v>
      </c>
    </row>
    <row r="27" spans="1:5" ht="16.5" customHeight="1" x14ac:dyDescent="0.3">
      <c r="A27" s="17">
        <v>4</v>
      </c>
      <c r="B27" s="18">
        <v>1498070</v>
      </c>
      <c r="C27" s="18">
        <v>1278.6600000000001</v>
      </c>
      <c r="D27" s="19">
        <v>1.26</v>
      </c>
      <c r="E27" s="19">
        <v>3.22</v>
      </c>
    </row>
    <row r="28" spans="1:5" ht="16.5" customHeight="1" x14ac:dyDescent="0.3">
      <c r="A28" s="17">
        <v>5</v>
      </c>
      <c r="B28" s="18">
        <v>1495834</v>
      </c>
      <c r="C28" s="18">
        <v>1273.29</v>
      </c>
      <c r="D28" s="19">
        <v>1.24</v>
      </c>
      <c r="E28" s="19">
        <v>3.22</v>
      </c>
    </row>
    <row r="29" spans="1:5" ht="16.5" customHeight="1" x14ac:dyDescent="0.3">
      <c r="A29" s="17">
        <v>6</v>
      </c>
      <c r="B29" s="21">
        <v>1507006</v>
      </c>
      <c r="C29" s="21">
        <v>1285.8599999999999</v>
      </c>
      <c r="D29" s="22">
        <v>1.25</v>
      </c>
      <c r="E29" s="19">
        <v>3.21</v>
      </c>
    </row>
    <row r="30" spans="1:5" ht="16.5" customHeight="1" x14ac:dyDescent="0.3">
      <c r="A30" s="23" t="s">
        <v>18</v>
      </c>
      <c r="B30" s="24">
        <f>AVERAGE(B24:B29)</f>
        <v>1491589</v>
      </c>
      <c r="C30" s="25">
        <f>AVERAGE(C24:C29)</f>
        <v>1280.55</v>
      </c>
      <c r="D30" s="26">
        <f>AVERAGE(D24:D29)</f>
        <v>1.2583333333333335</v>
      </c>
      <c r="E30" s="26">
        <f>AVERAGE(E24:E29)</f>
        <v>3.226666666666667</v>
      </c>
    </row>
    <row r="31" spans="1:5" ht="16.5" customHeight="1" x14ac:dyDescent="0.3">
      <c r="A31" s="27" t="s">
        <v>19</v>
      </c>
      <c r="B31" s="28">
        <f>(STDEV(B24:B29)/B30)</f>
        <v>8.321063959595195E-3</v>
      </c>
      <c r="C31" s="29"/>
      <c r="D31" s="29"/>
      <c r="E31" s="30"/>
    </row>
    <row r="32" spans="1:5" s="4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213"/>
      <c r="D58" s="43"/>
      <c r="F58" s="44"/>
      <c r="G58" s="44"/>
    </row>
    <row r="59" spans="1:7" ht="15" customHeight="1" x14ac:dyDescent="0.3">
      <c r="B59" s="292" t="s">
        <v>26</v>
      </c>
      <c r="C59" s="292"/>
      <c r="E59" s="288" t="s">
        <v>27</v>
      </c>
      <c r="F59" s="46"/>
      <c r="G59" s="288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60" zoomScale="60" zoomScaleNormal="78" workbookViewId="0">
      <selection activeCell="B74" sqref="B74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93" t="s">
        <v>31</v>
      </c>
      <c r="B1" s="293"/>
      <c r="C1" s="293"/>
      <c r="D1" s="293"/>
      <c r="E1" s="293"/>
      <c r="F1" s="293"/>
      <c r="G1" s="293"/>
      <c r="H1" s="293"/>
    </row>
    <row r="2" spans="1:8" x14ac:dyDescent="0.2">
      <c r="A2" s="293"/>
      <c r="B2" s="293"/>
      <c r="C2" s="293"/>
      <c r="D2" s="293"/>
      <c r="E2" s="293"/>
      <c r="F2" s="293"/>
      <c r="G2" s="293"/>
      <c r="H2" s="293"/>
    </row>
    <row r="3" spans="1:8" x14ac:dyDescent="0.2">
      <c r="A3" s="293"/>
      <c r="B3" s="293"/>
      <c r="C3" s="293"/>
      <c r="D3" s="293"/>
      <c r="E3" s="293"/>
      <c r="F3" s="293"/>
      <c r="G3" s="293"/>
      <c r="H3" s="293"/>
    </row>
    <row r="4" spans="1:8" x14ac:dyDescent="0.2">
      <c r="A4" s="293"/>
      <c r="B4" s="293"/>
      <c r="C4" s="293"/>
      <c r="D4" s="293"/>
      <c r="E4" s="293"/>
      <c r="F4" s="293"/>
      <c r="G4" s="293"/>
      <c r="H4" s="293"/>
    </row>
    <row r="5" spans="1:8" x14ac:dyDescent="0.2">
      <c r="A5" s="293"/>
      <c r="B5" s="293"/>
      <c r="C5" s="293"/>
      <c r="D5" s="293"/>
      <c r="E5" s="293"/>
      <c r="F5" s="293"/>
      <c r="G5" s="293"/>
      <c r="H5" s="293"/>
    </row>
    <row r="6" spans="1:8" x14ac:dyDescent="0.2">
      <c r="A6" s="293"/>
      <c r="B6" s="293"/>
      <c r="C6" s="293"/>
      <c r="D6" s="293"/>
      <c r="E6" s="293"/>
      <c r="F6" s="293"/>
      <c r="G6" s="293"/>
      <c r="H6" s="293"/>
    </row>
    <row r="7" spans="1:8" x14ac:dyDescent="0.2">
      <c r="A7" s="293"/>
      <c r="B7" s="293"/>
      <c r="C7" s="293"/>
      <c r="D7" s="293"/>
      <c r="E7" s="293"/>
      <c r="F7" s="293"/>
      <c r="G7" s="293"/>
      <c r="H7" s="293"/>
    </row>
    <row r="8" spans="1:8" x14ac:dyDescent="0.2">
      <c r="A8" s="294" t="s">
        <v>32</v>
      </c>
      <c r="B8" s="294"/>
      <c r="C8" s="294"/>
      <c r="D8" s="294"/>
      <c r="E8" s="294"/>
      <c r="F8" s="294"/>
      <c r="G8" s="294"/>
      <c r="H8" s="294"/>
    </row>
    <row r="9" spans="1:8" x14ac:dyDescent="0.2">
      <c r="A9" s="294"/>
      <c r="B9" s="294"/>
      <c r="C9" s="294"/>
      <c r="D9" s="294"/>
      <c r="E9" s="294"/>
      <c r="F9" s="294"/>
      <c r="G9" s="294"/>
      <c r="H9" s="294"/>
    </row>
    <row r="10" spans="1:8" x14ac:dyDescent="0.2">
      <c r="A10" s="294"/>
      <c r="B10" s="294"/>
      <c r="C10" s="294"/>
      <c r="D10" s="294"/>
      <c r="E10" s="294"/>
      <c r="F10" s="294"/>
      <c r="G10" s="294"/>
      <c r="H10" s="294"/>
    </row>
    <row r="11" spans="1:8" x14ac:dyDescent="0.2">
      <c r="A11" s="294"/>
      <c r="B11" s="294"/>
      <c r="C11" s="294"/>
      <c r="D11" s="294"/>
      <c r="E11" s="294"/>
      <c r="F11" s="294"/>
      <c r="G11" s="294"/>
      <c r="H11" s="294"/>
    </row>
    <row r="12" spans="1:8" x14ac:dyDescent="0.2">
      <c r="A12" s="294"/>
      <c r="B12" s="294"/>
      <c r="C12" s="294"/>
      <c r="D12" s="294"/>
      <c r="E12" s="294"/>
      <c r="F12" s="294"/>
      <c r="G12" s="294"/>
      <c r="H12" s="294"/>
    </row>
    <row r="13" spans="1:8" x14ac:dyDescent="0.2">
      <c r="A13" s="294"/>
      <c r="B13" s="294"/>
      <c r="C13" s="294"/>
      <c r="D13" s="294"/>
      <c r="E13" s="294"/>
      <c r="F13" s="294"/>
      <c r="G13" s="294"/>
      <c r="H13" s="294"/>
    </row>
    <row r="14" spans="1:8" x14ac:dyDescent="0.2">
      <c r="A14" s="294"/>
      <c r="B14" s="294"/>
      <c r="C14" s="294"/>
      <c r="D14" s="294"/>
      <c r="E14" s="294"/>
      <c r="F14" s="294"/>
      <c r="G14" s="294"/>
      <c r="H14" s="294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301" t="s">
        <v>33</v>
      </c>
      <c r="B16" s="302"/>
      <c r="C16" s="302"/>
      <c r="D16" s="302"/>
      <c r="E16" s="302"/>
      <c r="F16" s="302"/>
      <c r="G16" s="302"/>
      <c r="H16" s="303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304" t="s">
        <v>5</v>
      </c>
      <c r="C18" s="304"/>
      <c r="D18" s="304"/>
      <c r="E18" s="304"/>
      <c r="F18" s="52"/>
      <c r="G18" s="52"/>
      <c r="H18" s="52"/>
    </row>
    <row r="19" spans="1:8" ht="26.25" customHeight="1" x14ac:dyDescent="0.4">
      <c r="A19" s="54" t="s">
        <v>36</v>
      </c>
      <c r="B19" s="55" t="s">
        <v>7</v>
      </c>
      <c r="C19" s="52">
        <v>8</v>
      </c>
      <c r="D19" s="52"/>
      <c r="E19" s="52"/>
      <c r="F19" s="52"/>
      <c r="G19" s="52"/>
      <c r="H19" s="52"/>
    </row>
    <row r="20" spans="1:8" ht="26.25" customHeight="1" x14ac:dyDescent="0.4">
      <c r="A20" s="54" t="s">
        <v>37</v>
      </c>
      <c r="B20" s="55" t="s">
        <v>9</v>
      </c>
      <c r="C20" s="52"/>
      <c r="D20" s="52"/>
      <c r="E20" s="52"/>
      <c r="F20" s="52"/>
      <c r="G20" s="52"/>
      <c r="H20" s="52"/>
    </row>
    <row r="21" spans="1:8" ht="26.25" customHeight="1" x14ac:dyDescent="0.4">
      <c r="A21" s="54" t="s">
        <v>38</v>
      </c>
      <c r="B21" s="305" t="s">
        <v>11</v>
      </c>
      <c r="C21" s="305"/>
      <c r="D21" s="305"/>
      <c r="E21" s="305"/>
      <c r="F21" s="305"/>
      <c r="G21" s="305"/>
      <c r="H21" s="305"/>
    </row>
    <row r="22" spans="1:8" ht="26.25" customHeight="1" x14ac:dyDescent="0.4">
      <c r="A22" s="54" t="s">
        <v>39</v>
      </c>
      <c r="B22" s="56" t="s">
        <v>12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40</v>
      </c>
      <c r="B23" s="56"/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304" t="s">
        <v>101</v>
      </c>
      <c r="C26" s="304"/>
      <c r="D26" s="52"/>
      <c r="E26" s="52"/>
      <c r="F26" s="52"/>
      <c r="G26" s="52"/>
      <c r="H26" s="52"/>
    </row>
    <row r="27" spans="1:8" ht="26.25" customHeight="1" x14ac:dyDescent="0.4">
      <c r="A27" s="60" t="s">
        <v>41</v>
      </c>
      <c r="B27" s="305" t="s">
        <v>102</v>
      </c>
      <c r="C27" s="305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99.37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42</v>
      </c>
      <c r="B29" s="62">
        <v>0</v>
      </c>
      <c r="C29" s="306" t="s">
        <v>43</v>
      </c>
      <c r="D29" s="307"/>
      <c r="E29" s="307"/>
      <c r="F29" s="307"/>
      <c r="G29" s="307"/>
      <c r="H29" s="308"/>
    </row>
    <row r="30" spans="1:8" ht="19.5" customHeight="1" x14ac:dyDescent="0.3">
      <c r="A30" s="60" t="s">
        <v>44</v>
      </c>
      <c r="B30" s="63">
        <f>B28-B29</f>
        <v>99.37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45</v>
      </c>
      <c r="B31" s="66">
        <v>1</v>
      </c>
      <c r="C31" s="309" t="s">
        <v>46</v>
      </c>
      <c r="D31" s="310"/>
      <c r="E31" s="310"/>
      <c r="F31" s="310"/>
      <c r="G31" s="310"/>
      <c r="H31" s="311"/>
    </row>
    <row r="32" spans="1:8" ht="27" customHeight="1" x14ac:dyDescent="0.4">
      <c r="A32" s="60" t="s">
        <v>47</v>
      </c>
      <c r="B32" s="66">
        <v>1</v>
      </c>
      <c r="C32" s="309" t="s">
        <v>48</v>
      </c>
      <c r="D32" s="310"/>
      <c r="E32" s="310"/>
      <c r="F32" s="310"/>
      <c r="G32" s="310"/>
      <c r="H32" s="311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49</v>
      </c>
      <c r="B34" s="69">
        <f>B31/B32</f>
        <v>1</v>
      </c>
      <c r="C34" s="52" t="s">
        <v>50</v>
      </c>
      <c r="D34" s="52"/>
      <c r="E34" s="52"/>
      <c r="F34" s="52"/>
      <c r="G34" s="52"/>
      <c r="H34" s="70"/>
    </row>
    <row r="35" spans="1:8" ht="19.5" customHeight="1" x14ac:dyDescent="0.3">
      <c r="A35" s="60"/>
      <c r="B35" s="63"/>
      <c r="C35" s="70"/>
      <c r="D35" s="70"/>
      <c r="E35" s="70"/>
      <c r="F35" s="70"/>
      <c r="G35" s="52"/>
      <c r="H35" s="70"/>
    </row>
    <row r="36" spans="1:8" ht="27" customHeight="1" x14ac:dyDescent="0.4">
      <c r="A36" s="71" t="s">
        <v>51</v>
      </c>
      <c r="B36" s="72">
        <v>100</v>
      </c>
      <c r="C36" s="52"/>
      <c r="D36" s="312" t="s">
        <v>52</v>
      </c>
      <c r="E36" s="313"/>
      <c r="F36" s="312" t="s">
        <v>53</v>
      </c>
      <c r="G36" s="314"/>
      <c r="H36" s="70"/>
    </row>
    <row r="37" spans="1:8" ht="26.25" customHeight="1" x14ac:dyDescent="0.4">
      <c r="A37" s="73" t="s">
        <v>54</v>
      </c>
      <c r="B37" s="74">
        <v>5</v>
      </c>
      <c r="C37" s="75" t="s">
        <v>55</v>
      </c>
      <c r="D37" s="76" t="s">
        <v>56</v>
      </c>
      <c r="E37" s="77" t="s">
        <v>57</v>
      </c>
      <c r="F37" s="76" t="s">
        <v>56</v>
      </c>
      <c r="G37" s="78" t="s">
        <v>57</v>
      </c>
      <c r="H37" s="70"/>
    </row>
    <row r="38" spans="1:8" ht="26.25" customHeight="1" x14ac:dyDescent="0.4">
      <c r="A38" s="73" t="s">
        <v>58</v>
      </c>
      <c r="B38" s="74">
        <v>50</v>
      </c>
      <c r="C38" s="79">
        <v>1</v>
      </c>
      <c r="D38" s="80">
        <v>9042159</v>
      </c>
      <c r="E38" s="81">
        <f>IF(ISBLANK(D38),"-",$D$48/$D$45*D38)</f>
        <v>9099485.7602898255</v>
      </c>
      <c r="F38" s="80">
        <v>8693681</v>
      </c>
      <c r="G38" s="82">
        <f>IF(ISBLANK(F38),"-",$D$48/$F$45*F38)</f>
        <v>9307232.3724571168</v>
      </c>
      <c r="H38" s="70"/>
    </row>
    <row r="39" spans="1:8" ht="26.25" customHeight="1" x14ac:dyDescent="0.4">
      <c r="A39" s="73" t="s">
        <v>59</v>
      </c>
      <c r="B39" s="74">
        <v>1</v>
      </c>
      <c r="C39" s="83">
        <v>2</v>
      </c>
      <c r="D39" s="84">
        <v>9109929</v>
      </c>
      <c r="E39" s="85">
        <f>IF(ISBLANK(D39),"-",$D$48/$D$45*D39)</f>
        <v>9167685.418134246</v>
      </c>
      <c r="F39" s="84">
        <v>8759707</v>
      </c>
      <c r="G39" s="86">
        <f>IF(ISBLANK(F39),"-",$D$48/$F$45*F39)</f>
        <v>9377918.1181871314</v>
      </c>
      <c r="H39" s="70"/>
    </row>
    <row r="40" spans="1:8" ht="26.25" customHeight="1" x14ac:dyDescent="0.4">
      <c r="A40" s="73" t="s">
        <v>60</v>
      </c>
      <c r="B40" s="74">
        <v>1</v>
      </c>
      <c r="C40" s="83">
        <v>3</v>
      </c>
      <c r="D40" s="84">
        <v>9092610</v>
      </c>
      <c r="E40" s="85">
        <f>IF(ISBLANK(D40),"-",$D$48/$D$45*D40)</f>
        <v>9150256.6166851167</v>
      </c>
      <c r="F40" s="84">
        <v>8852765</v>
      </c>
      <c r="G40" s="86">
        <f>IF(ISBLANK(F40),"-",$D$48/$F$45*F40)</f>
        <v>9477543.6312599164</v>
      </c>
      <c r="H40" s="52"/>
    </row>
    <row r="41" spans="1:8" ht="26.25" customHeight="1" x14ac:dyDescent="0.4">
      <c r="A41" s="73" t="s">
        <v>61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 x14ac:dyDescent="0.4">
      <c r="A42" s="73" t="s">
        <v>62</v>
      </c>
      <c r="B42" s="74">
        <v>1</v>
      </c>
      <c r="C42" s="91" t="s">
        <v>63</v>
      </c>
      <c r="D42" s="92">
        <f>AVERAGE(D38:D41)</f>
        <v>9081566</v>
      </c>
      <c r="E42" s="93">
        <f>AVERAGE(E38:E41)</f>
        <v>9139142.5983697306</v>
      </c>
      <c r="F42" s="92">
        <f>AVERAGE(F38:F41)</f>
        <v>8768717.666666666</v>
      </c>
      <c r="G42" s="94">
        <f>AVERAGE(G38:G41)</f>
        <v>9387564.7073013876</v>
      </c>
      <c r="H42" s="95"/>
    </row>
    <row r="43" spans="1:8" ht="26.25" customHeight="1" x14ac:dyDescent="0.4">
      <c r="A43" s="73" t="s">
        <v>64</v>
      </c>
      <c r="B43" s="74">
        <v>1</v>
      </c>
      <c r="C43" s="96" t="s">
        <v>65</v>
      </c>
      <c r="D43" s="97">
        <v>15</v>
      </c>
      <c r="E43" s="98"/>
      <c r="F43" s="97">
        <v>14.1</v>
      </c>
      <c r="G43" s="52"/>
      <c r="H43" s="95"/>
    </row>
    <row r="44" spans="1:8" ht="26.25" customHeight="1" x14ac:dyDescent="0.4">
      <c r="A44" s="73" t="s">
        <v>66</v>
      </c>
      <c r="B44" s="74">
        <v>1</v>
      </c>
      <c r="C44" s="99" t="s">
        <v>67</v>
      </c>
      <c r="D44" s="100">
        <f>D43*$B$34</f>
        <v>15</v>
      </c>
      <c r="E44" s="101"/>
      <c r="F44" s="100">
        <f>F43*$B$34</f>
        <v>14.1</v>
      </c>
      <c r="G44" s="52"/>
      <c r="H44" s="95"/>
    </row>
    <row r="45" spans="1:8" ht="19.5" customHeight="1" x14ac:dyDescent="0.3">
      <c r="A45" s="73" t="s">
        <v>68</v>
      </c>
      <c r="B45" s="102">
        <f>(B44/B43)*(B42/B41)*(B40/B39)*(B38/B37)*B36</f>
        <v>1000</v>
      </c>
      <c r="C45" s="99" t="s">
        <v>69</v>
      </c>
      <c r="D45" s="103">
        <f>D44*$B$30/100</f>
        <v>14.905500000000002</v>
      </c>
      <c r="E45" s="104"/>
      <c r="F45" s="103">
        <f>F44*$B$30/100</f>
        <v>14.01117</v>
      </c>
      <c r="G45" s="52"/>
      <c r="H45" s="95"/>
    </row>
    <row r="46" spans="1:8" ht="19.5" customHeight="1" x14ac:dyDescent="0.3">
      <c r="A46" s="315" t="s">
        <v>70</v>
      </c>
      <c r="B46" s="316"/>
      <c r="C46" s="99" t="s">
        <v>71</v>
      </c>
      <c r="D46" s="289">
        <f>D45/$B$45</f>
        <v>1.4905500000000002E-2</v>
      </c>
      <c r="E46" s="104"/>
      <c r="F46" s="105">
        <f>F45/$B$45</f>
        <v>1.401117E-2</v>
      </c>
      <c r="G46" s="52"/>
      <c r="H46" s="95"/>
    </row>
    <row r="47" spans="1:8" ht="27" customHeight="1" x14ac:dyDescent="0.4">
      <c r="A47" s="317"/>
      <c r="B47" s="318"/>
      <c r="C47" s="106" t="s">
        <v>72</v>
      </c>
      <c r="D47" s="107">
        <v>1.4999999999999999E-2</v>
      </c>
      <c r="E47" s="52"/>
      <c r="F47" s="108"/>
      <c r="G47" s="52"/>
      <c r="H47" s="95"/>
    </row>
    <row r="48" spans="1:8" ht="18.75" customHeight="1" x14ac:dyDescent="0.3">
      <c r="A48" s="52"/>
      <c r="B48" s="52"/>
      <c r="C48" s="109" t="s">
        <v>73</v>
      </c>
      <c r="D48" s="100">
        <f>D47*$B$45</f>
        <v>15</v>
      </c>
      <c r="E48" s="52"/>
      <c r="F48" s="108"/>
      <c r="G48" s="52"/>
      <c r="H48" s="95"/>
    </row>
    <row r="49" spans="1:8" ht="19.5" customHeight="1" x14ac:dyDescent="0.3">
      <c r="A49" s="52"/>
      <c r="B49" s="52"/>
      <c r="C49" s="110" t="s">
        <v>74</v>
      </c>
      <c r="D49" s="111">
        <f>D48/B34</f>
        <v>15</v>
      </c>
      <c r="E49" s="52"/>
      <c r="F49" s="108"/>
      <c r="G49" s="52"/>
      <c r="H49" s="95"/>
    </row>
    <row r="50" spans="1:8" ht="18.75" customHeight="1" x14ac:dyDescent="0.3">
      <c r="A50" s="52"/>
      <c r="B50" s="52"/>
      <c r="C50" s="71" t="s">
        <v>75</v>
      </c>
      <c r="D50" s="112">
        <f>AVERAGE(E38:E41,G38:G41)</f>
        <v>9263353.6528355591</v>
      </c>
      <c r="E50" s="52"/>
      <c r="F50" s="113"/>
      <c r="G50" s="52"/>
      <c r="H50" s="95"/>
    </row>
    <row r="51" spans="1:8" ht="18.75" customHeight="1" x14ac:dyDescent="0.3">
      <c r="A51" s="52"/>
      <c r="B51" s="52"/>
      <c r="C51" s="106" t="s">
        <v>76</v>
      </c>
      <c r="D51" s="114">
        <f>STDEV(E38:E41,G38:G41)/D50</f>
        <v>1.59917893091307E-2</v>
      </c>
      <c r="E51" s="52"/>
      <c r="F51" s="113"/>
      <c r="G51" s="52"/>
      <c r="H51" s="95"/>
    </row>
    <row r="52" spans="1:8" ht="19.5" customHeight="1" x14ac:dyDescent="0.3">
      <c r="A52" s="52"/>
      <c r="B52" s="52"/>
      <c r="C52" s="115" t="s">
        <v>20</v>
      </c>
      <c r="D52" s="116">
        <f>COUNT(E38:E41,G38:G41)</f>
        <v>6</v>
      </c>
      <c r="E52" s="52"/>
      <c r="F52" s="113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8" t="str">
        <f>B21</f>
        <v>each contains diclofenac sodium 75 mg lidocaine HCL 20 mg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119" t="s">
        <v>79</v>
      </c>
      <c r="B56" s="120">
        <v>75</v>
      </c>
      <c r="C56" s="52" t="str">
        <f>B20</f>
        <v>Diclofenac Sodium,75 mg Lidocaine 20 mg hydrochloride</v>
      </c>
      <c r="D56" s="52"/>
      <c r="E56" s="52"/>
      <c r="F56" s="52"/>
      <c r="G56" s="52"/>
      <c r="H56" s="121"/>
    </row>
    <row r="57" spans="1:8" ht="18.75" customHeight="1" x14ac:dyDescent="0.3">
      <c r="A57" s="118" t="s">
        <v>80</v>
      </c>
      <c r="B57" s="169">
        <v>2</v>
      </c>
      <c r="C57" s="52"/>
      <c r="D57" s="52"/>
      <c r="E57" s="52"/>
      <c r="F57" s="52"/>
      <c r="G57" s="52"/>
      <c r="H57" s="121"/>
    </row>
    <row r="58" spans="1:8" ht="19.5" customHeight="1" x14ac:dyDescent="0.3">
      <c r="A58" s="52"/>
      <c r="B58" s="52"/>
      <c r="C58" s="52"/>
      <c r="D58" s="52"/>
      <c r="E58" s="52"/>
      <c r="F58" s="52"/>
      <c r="G58" s="52"/>
      <c r="H58" s="121"/>
    </row>
    <row r="59" spans="1:8" ht="27" customHeight="1" x14ac:dyDescent="0.4">
      <c r="A59" s="71" t="s">
        <v>81</v>
      </c>
      <c r="B59" s="72">
        <v>25</v>
      </c>
      <c r="C59" s="52"/>
      <c r="D59" s="122" t="s">
        <v>82</v>
      </c>
      <c r="E59" s="123" t="s">
        <v>55</v>
      </c>
      <c r="F59" s="123" t="s">
        <v>56</v>
      </c>
      <c r="G59" s="123" t="s">
        <v>83</v>
      </c>
      <c r="H59" s="75" t="s">
        <v>84</v>
      </c>
    </row>
    <row r="60" spans="1:8" ht="26.25" customHeight="1" x14ac:dyDescent="0.4">
      <c r="A60" s="73" t="s">
        <v>85</v>
      </c>
      <c r="B60" s="74">
        <v>5</v>
      </c>
      <c r="C60" s="295" t="s">
        <v>86</v>
      </c>
      <c r="D60" s="298">
        <v>1</v>
      </c>
      <c r="E60" s="124">
        <v>1</v>
      </c>
      <c r="F60" s="125">
        <v>9434226</v>
      </c>
      <c r="G60" s="126">
        <f>IF(ISBLANK(F60),"-",(F60/$D$50*$D$47*$B$68)*($B$57/$D$60))</f>
        <v>76.383454256160249</v>
      </c>
      <c r="H60" s="127">
        <f t="shared" ref="H60:H71" si="0">IF(ISBLANK(F60),"-",G60/$B$56)</f>
        <v>1.0184460567488034</v>
      </c>
    </row>
    <row r="61" spans="1:8" ht="26.25" customHeight="1" x14ac:dyDescent="0.4">
      <c r="A61" s="73" t="s">
        <v>87</v>
      </c>
      <c r="B61" s="74">
        <v>50</v>
      </c>
      <c r="C61" s="296"/>
      <c r="D61" s="299"/>
      <c r="E61" s="128">
        <v>2</v>
      </c>
      <c r="F61" s="84">
        <v>9617458</v>
      </c>
      <c r="G61" s="129">
        <f>IF(ISBLANK(F61),"-",(F61/$D$50*$D$47*$B$68)*($B$57/$D$60))</f>
        <v>77.866977450353914</v>
      </c>
      <c r="H61" s="130">
        <f t="shared" si="0"/>
        <v>1.0382263660047188</v>
      </c>
    </row>
    <row r="62" spans="1:8" ht="26.25" customHeight="1" x14ac:dyDescent="0.4">
      <c r="A62" s="73" t="s">
        <v>88</v>
      </c>
      <c r="B62" s="74">
        <v>5</v>
      </c>
      <c r="C62" s="296"/>
      <c r="D62" s="299"/>
      <c r="E62" s="128">
        <v>3</v>
      </c>
      <c r="F62" s="84">
        <v>9554703</v>
      </c>
      <c r="G62" s="129">
        <f>IF(ISBLANK(F62),"-",(F62/$D$50*$D$47*$B$68)*($B$57/$D$60))</f>
        <v>77.358886625325397</v>
      </c>
      <c r="H62" s="130">
        <f t="shared" si="0"/>
        <v>1.0314518216710054</v>
      </c>
    </row>
    <row r="63" spans="1:8" ht="27" customHeight="1" x14ac:dyDescent="0.4">
      <c r="A63" s="73" t="s">
        <v>89</v>
      </c>
      <c r="B63" s="74">
        <v>50</v>
      </c>
      <c r="C63" s="297"/>
      <c r="D63" s="300"/>
      <c r="E63" s="131">
        <v>4</v>
      </c>
      <c r="F63" s="132"/>
      <c r="G63" s="129" t="str">
        <f>IF(ISBLANK(F63),"-",(F63/$D$50*$D$47*$B$68)*($B$57/$D$60))</f>
        <v>-</v>
      </c>
      <c r="H63" s="130" t="str">
        <f t="shared" si="0"/>
        <v>-</v>
      </c>
    </row>
    <row r="64" spans="1:8" ht="26.25" customHeight="1" x14ac:dyDescent="0.4">
      <c r="A64" s="73" t="s">
        <v>90</v>
      </c>
      <c r="B64" s="74">
        <v>1</v>
      </c>
      <c r="C64" s="295" t="s">
        <v>91</v>
      </c>
      <c r="D64" s="298">
        <v>1</v>
      </c>
      <c r="E64" s="124">
        <v>1</v>
      </c>
      <c r="F64" s="125"/>
      <c r="G64" s="133" t="str">
        <f>IF(ISBLANK(F64),"-",(F64/$D$50*$D$47*$B$68)*($B$57/$D$64))</f>
        <v>-</v>
      </c>
      <c r="H64" s="134" t="str">
        <f t="shared" si="0"/>
        <v>-</v>
      </c>
    </row>
    <row r="65" spans="1:8" ht="26.25" customHeight="1" x14ac:dyDescent="0.4">
      <c r="A65" s="73" t="s">
        <v>92</v>
      </c>
      <c r="B65" s="74">
        <v>1</v>
      </c>
      <c r="C65" s="296"/>
      <c r="D65" s="299"/>
      <c r="E65" s="128">
        <v>2</v>
      </c>
      <c r="F65" s="84"/>
      <c r="G65" s="135" t="str">
        <f>IF(ISBLANK(F65),"-",(F65/$D$50*$D$47*$B$68)*($B$57/$D$64))</f>
        <v>-</v>
      </c>
      <c r="H65" s="136" t="str">
        <f t="shared" si="0"/>
        <v>-</v>
      </c>
    </row>
    <row r="66" spans="1:8" ht="26.25" customHeight="1" x14ac:dyDescent="0.4">
      <c r="A66" s="73" t="s">
        <v>93</v>
      </c>
      <c r="B66" s="74">
        <v>1</v>
      </c>
      <c r="C66" s="296"/>
      <c r="D66" s="299"/>
      <c r="E66" s="128">
        <v>3</v>
      </c>
      <c r="F66" s="84"/>
      <c r="G66" s="135" t="str">
        <f>IF(ISBLANK(F66),"-",(F66/$D$50*$D$47*$B$68)*($B$57/$D$64))</f>
        <v>-</v>
      </c>
      <c r="H66" s="136" t="str">
        <f t="shared" si="0"/>
        <v>-</v>
      </c>
    </row>
    <row r="67" spans="1:8" ht="27" customHeight="1" x14ac:dyDescent="0.4">
      <c r="A67" s="73" t="s">
        <v>94</v>
      </c>
      <c r="B67" s="74">
        <v>1</v>
      </c>
      <c r="C67" s="297"/>
      <c r="D67" s="300"/>
      <c r="E67" s="131">
        <v>4</v>
      </c>
      <c r="F67" s="132"/>
      <c r="G67" s="137" t="str">
        <f>IF(ISBLANK(F67),"-",(F67/$D$50*$D$47*$B$68)*($B$57/$D$64))</f>
        <v>-</v>
      </c>
      <c r="H67" s="138" t="str">
        <f t="shared" si="0"/>
        <v>-</v>
      </c>
    </row>
    <row r="68" spans="1:8" ht="26.25" customHeight="1" x14ac:dyDescent="0.4">
      <c r="A68" s="73" t="s">
        <v>95</v>
      </c>
      <c r="B68" s="139">
        <f>(B67/B66)*(B65/B64)*(B63/B62)*(B61/B60)*B59</f>
        <v>2500</v>
      </c>
      <c r="C68" s="295" t="s">
        <v>96</v>
      </c>
      <c r="D68" s="298">
        <v>1</v>
      </c>
      <c r="E68" s="124">
        <v>1</v>
      </c>
      <c r="F68" s="125">
        <v>9311517</v>
      </c>
      <c r="G68" s="133">
        <f>IF(ISBLANK(F68),"-",(F68/$D$50*$D$47*$B$68)*($B$57/$D$68))</f>
        <v>75.389950677984459</v>
      </c>
      <c r="H68" s="130">
        <f t="shared" si="0"/>
        <v>1.005199342373126</v>
      </c>
    </row>
    <row r="69" spans="1:8" ht="27" customHeight="1" x14ac:dyDescent="0.4">
      <c r="A69" s="115" t="s">
        <v>97</v>
      </c>
      <c r="B69" s="140">
        <f>(D47*B68)/B56*B57</f>
        <v>1</v>
      </c>
      <c r="C69" s="296"/>
      <c r="D69" s="299"/>
      <c r="E69" s="128">
        <v>2</v>
      </c>
      <c r="F69" s="84">
        <v>9403987</v>
      </c>
      <c r="G69" s="135">
        <f>IF(ISBLANK(F69),"-",(F69/$D$50*$D$47*$B$68)*($B$57/$D$68))</f>
        <v>76.138626617596998</v>
      </c>
      <c r="H69" s="130">
        <f t="shared" si="0"/>
        <v>1.0151816882346267</v>
      </c>
    </row>
    <row r="70" spans="1:8" ht="26.25" customHeight="1" x14ac:dyDescent="0.4">
      <c r="A70" s="315" t="s">
        <v>70</v>
      </c>
      <c r="B70" s="316"/>
      <c r="C70" s="296"/>
      <c r="D70" s="299"/>
      <c r="E70" s="128">
        <v>3</v>
      </c>
      <c r="F70" s="84">
        <v>9422869</v>
      </c>
      <c r="G70" s="135">
        <f>IF(ISBLANK(F70),"-",(F70/$D$50*$D$47*$B$68)*($B$57/$D$68))</f>
        <v>76.291503216404891</v>
      </c>
      <c r="H70" s="130">
        <f t="shared" si="0"/>
        <v>1.0172200428853986</v>
      </c>
    </row>
    <row r="71" spans="1:8" ht="27" customHeight="1" x14ac:dyDescent="0.4">
      <c r="A71" s="317"/>
      <c r="B71" s="318"/>
      <c r="C71" s="320"/>
      <c r="D71" s="300"/>
      <c r="E71" s="131">
        <v>4</v>
      </c>
      <c r="F71" s="132"/>
      <c r="G71" s="137" t="str">
        <f>IF(ISBLANK(F71),"-",(F71/$D$50*$D$47*$B$68)*($B$57/$D$68))</f>
        <v>-</v>
      </c>
      <c r="H71" s="141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3"/>
      <c r="G72" s="144" t="s">
        <v>63</v>
      </c>
      <c r="H72" s="145">
        <f>AVERAGE(H60:H71)</f>
        <v>1.0209542196529464</v>
      </c>
    </row>
    <row r="73" spans="1:8" ht="26.25" customHeight="1" x14ac:dyDescent="0.4">
      <c r="A73" s="52"/>
      <c r="B73" s="52"/>
      <c r="C73" s="142"/>
      <c r="D73" s="142"/>
      <c r="E73" s="142"/>
      <c r="F73" s="143"/>
      <c r="G73" s="146" t="s">
        <v>76</v>
      </c>
      <c r="H73" s="147">
        <f>STDEV(H60:H71)/H72</f>
        <v>1.1674266762307818E-2</v>
      </c>
    </row>
    <row r="74" spans="1:8" ht="27" customHeight="1" x14ac:dyDescent="0.4">
      <c r="A74" s="142"/>
      <c r="B74" s="142"/>
      <c r="C74" s="143"/>
      <c r="D74" s="143"/>
      <c r="E74" s="148"/>
      <c r="F74" s="143"/>
      <c r="G74" s="149" t="s">
        <v>20</v>
      </c>
      <c r="H74" s="150">
        <f>COUNT(H60:H71)</f>
        <v>6</v>
      </c>
    </row>
    <row r="75" spans="1:8" ht="18.75" customHeight="1" x14ac:dyDescent="0.3">
      <c r="A75" s="151"/>
      <c r="B75" s="151"/>
      <c r="C75" s="101"/>
      <c r="D75" s="101"/>
      <c r="E75" s="104"/>
      <c r="F75" s="101"/>
      <c r="G75" s="152"/>
      <c r="H75" s="153"/>
    </row>
    <row r="76" spans="1:8" ht="26.25" customHeight="1" x14ac:dyDescent="0.4">
      <c r="A76" s="59" t="s">
        <v>98</v>
      </c>
      <c r="B76" s="154" t="s">
        <v>99</v>
      </c>
      <c r="C76" s="321" t="str">
        <f>B20</f>
        <v>Diclofenac Sodium,75 mg Lidocaine 20 mg hydrochloride</v>
      </c>
      <c r="D76" s="321"/>
      <c r="E76" s="155" t="s">
        <v>100</v>
      </c>
      <c r="F76" s="155"/>
      <c r="G76" s="156">
        <f>H72</f>
        <v>1.0209542196529464</v>
      </c>
      <c r="H76" s="153"/>
    </row>
    <row r="77" spans="1:8" ht="19.5" customHeight="1" x14ac:dyDescent="0.3">
      <c r="A77" s="157"/>
      <c r="B77" s="157"/>
      <c r="C77" s="158"/>
      <c r="D77" s="158"/>
      <c r="E77" s="158"/>
      <c r="F77" s="158"/>
      <c r="G77" s="158"/>
      <c r="H77" s="158"/>
    </row>
    <row r="78" spans="1:8" ht="18.75" customHeight="1" x14ac:dyDescent="0.3">
      <c r="A78" s="52"/>
      <c r="B78" s="319" t="s">
        <v>26</v>
      </c>
      <c r="C78" s="319"/>
      <c r="D78" s="52"/>
      <c r="E78" s="159" t="s">
        <v>27</v>
      </c>
      <c r="F78" s="160"/>
      <c r="G78" s="319" t="s">
        <v>28</v>
      </c>
      <c r="H78" s="319"/>
    </row>
    <row r="79" spans="1:8" ht="60" customHeight="1" x14ac:dyDescent="0.3">
      <c r="A79" s="161" t="s">
        <v>29</v>
      </c>
      <c r="B79" s="162"/>
      <c r="C79" s="162"/>
      <c r="D79" s="52"/>
      <c r="E79" s="163"/>
      <c r="F79" s="164"/>
      <c r="G79" s="165"/>
      <c r="H79" s="165"/>
    </row>
    <row r="80" spans="1:8" ht="60" customHeight="1" x14ac:dyDescent="0.3">
      <c r="A80" s="161" t="s">
        <v>30</v>
      </c>
      <c r="B80" s="166"/>
      <c r="C80" s="166"/>
      <c r="D80" s="52"/>
      <c r="E80" s="167"/>
      <c r="F80" s="164"/>
      <c r="G80" s="168"/>
      <c r="H80" s="168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3" priority="1" operator="greaterThan">
      <formula>0.02</formula>
    </cfRule>
  </conditionalFormatting>
  <conditionalFormatting sqref="H73">
    <cfRule type="cellIs" dxfId="2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45" zoomScale="60" zoomScaleNormal="78" workbookViewId="0">
      <selection activeCell="C74" sqref="C74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93" t="s">
        <v>31</v>
      </c>
      <c r="B1" s="293"/>
      <c r="C1" s="293"/>
      <c r="D1" s="293"/>
      <c r="E1" s="293"/>
      <c r="F1" s="293"/>
      <c r="G1" s="293"/>
      <c r="H1" s="293"/>
    </row>
    <row r="2" spans="1:8" x14ac:dyDescent="0.2">
      <c r="A2" s="293"/>
      <c r="B2" s="293"/>
      <c r="C2" s="293"/>
      <c r="D2" s="293"/>
      <c r="E2" s="293"/>
      <c r="F2" s="293"/>
      <c r="G2" s="293"/>
      <c r="H2" s="293"/>
    </row>
    <row r="3" spans="1:8" x14ac:dyDescent="0.2">
      <c r="A3" s="293"/>
      <c r="B3" s="293"/>
      <c r="C3" s="293"/>
      <c r="D3" s="293"/>
      <c r="E3" s="293"/>
      <c r="F3" s="293"/>
      <c r="G3" s="293"/>
      <c r="H3" s="293"/>
    </row>
    <row r="4" spans="1:8" x14ac:dyDescent="0.2">
      <c r="A4" s="293"/>
      <c r="B4" s="293"/>
      <c r="C4" s="293"/>
      <c r="D4" s="293"/>
      <c r="E4" s="293"/>
      <c r="F4" s="293"/>
      <c r="G4" s="293"/>
      <c r="H4" s="293"/>
    </row>
    <row r="5" spans="1:8" x14ac:dyDescent="0.2">
      <c r="A5" s="293"/>
      <c r="B5" s="293"/>
      <c r="C5" s="293"/>
      <c r="D5" s="293"/>
      <c r="E5" s="293"/>
      <c r="F5" s="293"/>
      <c r="G5" s="293"/>
      <c r="H5" s="293"/>
    </row>
    <row r="6" spans="1:8" x14ac:dyDescent="0.2">
      <c r="A6" s="293"/>
      <c r="B6" s="293"/>
      <c r="C6" s="293"/>
      <c r="D6" s="293"/>
      <c r="E6" s="293"/>
      <c r="F6" s="293"/>
      <c r="G6" s="293"/>
      <c r="H6" s="293"/>
    </row>
    <row r="7" spans="1:8" x14ac:dyDescent="0.2">
      <c r="A7" s="293"/>
      <c r="B7" s="293"/>
      <c r="C7" s="293"/>
      <c r="D7" s="293"/>
      <c r="E7" s="293"/>
      <c r="F7" s="293"/>
      <c r="G7" s="293"/>
      <c r="H7" s="293"/>
    </row>
    <row r="8" spans="1:8" x14ac:dyDescent="0.2">
      <c r="A8" s="294" t="s">
        <v>32</v>
      </c>
      <c r="B8" s="294"/>
      <c r="C8" s="294"/>
      <c r="D8" s="294"/>
      <c r="E8" s="294"/>
      <c r="F8" s="294"/>
      <c r="G8" s="294"/>
      <c r="H8" s="294"/>
    </row>
    <row r="9" spans="1:8" x14ac:dyDescent="0.2">
      <c r="A9" s="294"/>
      <c r="B9" s="294"/>
      <c r="C9" s="294"/>
      <c r="D9" s="294"/>
      <c r="E9" s="294"/>
      <c r="F9" s="294"/>
      <c r="G9" s="294"/>
      <c r="H9" s="294"/>
    </row>
    <row r="10" spans="1:8" x14ac:dyDescent="0.2">
      <c r="A10" s="294"/>
      <c r="B10" s="294"/>
      <c r="C10" s="294"/>
      <c r="D10" s="294"/>
      <c r="E10" s="294"/>
      <c r="F10" s="294"/>
      <c r="G10" s="294"/>
      <c r="H10" s="294"/>
    </row>
    <row r="11" spans="1:8" x14ac:dyDescent="0.2">
      <c r="A11" s="294"/>
      <c r="B11" s="294"/>
      <c r="C11" s="294"/>
      <c r="D11" s="294"/>
      <c r="E11" s="294"/>
      <c r="F11" s="294"/>
      <c r="G11" s="294"/>
      <c r="H11" s="294"/>
    </row>
    <row r="12" spans="1:8" x14ac:dyDescent="0.2">
      <c r="A12" s="294"/>
      <c r="B12" s="294"/>
      <c r="C12" s="294"/>
      <c r="D12" s="294"/>
      <c r="E12" s="294"/>
      <c r="F12" s="294"/>
      <c r="G12" s="294"/>
      <c r="H12" s="294"/>
    </row>
    <row r="13" spans="1:8" x14ac:dyDescent="0.2">
      <c r="A13" s="294"/>
      <c r="B13" s="294"/>
      <c r="C13" s="294"/>
      <c r="D13" s="294"/>
      <c r="E13" s="294"/>
      <c r="F13" s="294"/>
      <c r="G13" s="294"/>
      <c r="H13" s="294"/>
    </row>
    <row r="14" spans="1:8" x14ac:dyDescent="0.2">
      <c r="A14" s="294"/>
      <c r="B14" s="294"/>
      <c r="C14" s="294"/>
      <c r="D14" s="294"/>
      <c r="E14" s="294"/>
      <c r="F14" s="294"/>
      <c r="G14" s="294"/>
      <c r="H14" s="294"/>
    </row>
    <row r="15" spans="1:8" ht="19.5" customHeight="1" x14ac:dyDescent="0.3">
      <c r="A15" s="170"/>
      <c r="B15" s="170"/>
      <c r="C15" s="170"/>
      <c r="D15" s="170"/>
      <c r="E15" s="170"/>
      <c r="F15" s="170"/>
      <c r="G15" s="170"/>
      <c r="H15" s="170"/>
    </row>
    <row r="16" spans="1:8" ht="19.5" customHeight="1" x14ac:dyDescent="0.3">
      <c r="A16" s="301" t="s">
        <v>33</v>
      </c>
      <c r="B16" s="302"/>
      <c r="C16" s="302"/>
      <c r="D16" s="302"/>
      <c r="E16" s="302"/>
      <c r="F16" s="302"/>
      <c r="G16" s="302"/>
      <c r="H16" s="303"/>
    </row>
    <row r="17" spans="1:8" ht="18.75" customHeight="1" x14ac:dyDescent="0.3">
      <c r="A17" s="171" t="s">
        <v>34</v>
      </c>
      <c r="B17" s="171"/>
      <c r="C17" s="170"/>
      <c r="D17" s="170"/>
      <c r="E17" s="170"/>
      <c r="F17" s="170"/>
      <c r="G17" s="170"/>
      <c r="H17" s="170"/>
    </row>
    <row r="18" spans="1:8" ht="26.25" customHeight="1" x14ac:dyDescent="0.4">
      <c r="A18" s="172" t="s">
        <v>35</v>
      </c>
      <c r="B18" s="304" t="s">
        <v>5</v>
      </c>
      <c r="C18" s="304"/>
      <c r="D18" s="304"/>
      <c r="E18" s="304"/>
      <c r="F18" s="170"/>
      <c r="G18" s="170"/>
      <c r="H18" s="170"/>
    </row>
    <row r="19" spans="1:8" ht="26.25" customHeight="1" x14ac:dyDescent="0.4">
      <c r="A19" s="172" t="s">
        <v>36</v>
      </c>
      <c r="B19" s="173" t="s">
        <v>7</v>
      </c>
      <c r="C19" s="170">
        <v>8</v>
      </c>
      <c r="D19" s="170"/>
      <c r="E19" s="170"/>
      <c r="F19" s="170"/>
      <c r="G19" s="170"/>
      <c r="H19" s="170"/>
    </row>
    <row r="20" spans="1:8" ht="26.25" customHeight="1" x14ac:dyDescent="0.4">
      <c r="A20" s="172" t="s">
        <v>37</v>
      </c>
      <c r="B20" s="173" t="s">
        <v>9</v>
      </c>
      <c r="C20" s="170"/>
      <c r="D20" s="170"/>
      <c r="E20" s="170"/>
      <c r="F20" s="170"/>
      <c r="G20" s="170"/>
      <c r="H20" s="170"/>
    </row>
    <row r="21" spans="1:8" ht="26.25" customHeight="1" x14ac:dyDescent="0.4">
      <c r="A21" s="172" t="s">
        <v>38</v>
      </c>
      <c r="B21" s="305" t="s">
        <v>11</v>
      </c>
      <c r="C21" s="305"/>
      <c r="D21" s="305"/>
      <c r="E21" s="305"/>
      <c r="F21" s="305"/>
      <c r="G21" s="305"/>
      <c r="H21" s="305"/>
    </row>
    <row r="22" spans="1:8" ht="26.25" customHeight="1" x14ac:dyDescent="0.4">
      <c r="A22" s="172" t="s">
        <v>39</v>
      </c>
      <c r="B22" s="174" t="s">
        <v>12</v>
      </c>
      <c r="C22" s="170"/>
      <c r="D22" s="170"/>
      <c r="E22" s="170"/>
      <c r="F22" s="170"/>
      <c r="G22" s="170"/>
      <c r="H22" s="170"/>
    </row>
    <row r="23" spans="1:8" ht="26.25" customHeight="1" x14ac:dyDescent="0.4">
      <c r="A23" s="172" t="s">
        <v>40</v>
      </c>
      <c r="B23" s="174"/>
      <c r="C23" s="170"/>
      <c r="D23" s="170"/>
      <c r="E23" s="170"/>
      <c r="F23" s="170"/>
      <c r="G23" s="170"/>
      <c r="H23" s="170"/>
    </row>
    <row r="24" spans="1:8" ht="18.75" customHeight="1" x14ac:dyDescent="0.3">
      <c r="A24" s="172"/>
      <c r="B24" s="175"/>
      <c r="C24" s="170"/>
      <c r="D24" s="170"/>
      <c r="E24" s="170"/>
      <c r="F24" s="170"/>
      <c r="G24" s="170"/>
      <c r="H24" s="170"/>
    </row>
    <row r="25" spans="1:8" ht="18.75" customHeight="1" x14ac:dyDescent="0.3">
      <c r="A25" s="176" t="s">
        <v>1</v>
      </c>
      <c r="B25" s="175"/>
      <c r="C25" s="170"/>
      <c r="D25" s="170"/>
      <c r="E25" s="170"/>
      <c r="F25" s="170"/>
      <c r="G25" s="170"/>
      <c r="H25" s="170"/>
    </row>
    <row r="26" spans="1:8" ht="26.25" customHeight="1" x14ac:dyDescent="0.4">
      <c r="A26" s="177" t="s">
        <v>4</v>
      </c>
      <c r="B26" s="304" t="s">
        <v>104</v>
      </c>
      <c r="C26" s="304"/>
      <c r="D26" s="170"/>
      <c r="E26" s="170"/>
      <c r="F26" s="170"/>
      <c r="G26" s="170"/>
      <c r="H26" s="170"/>
    </row>
    <row r="27" spans="1:8" ht="26.25" customHeight="1" x14ac:dyDescent="0.4">
      <c r="A27" s="178" t="s">
        <v>41</v>
      </c>
      <c r="B27" s="305" t="s">
        <v>103</v>
      </c>
      <c r="C27" s="305"/>
      <c r="D27" s="170"/>
      <c r="E27" s="170"/>
      <c r="F27" s="170"/>
      <c r="G27" s="170"/>
      <c r="H27" s="170"/>
    </row>
    <row r="28" spans="1:8" ht="27" customHeight="1" x14ac:dyDescent="0.4">
      <c r="A28" s="178" t="s">
        <v>6</v>
      </c>
      <c r="B28" s="179">
        <v>99.42</v>
      </c>
      <c r="C28" s="170"/>
      <c r="D28" s="170"/>
      <c r="E28" s="170"/>
      <c r="F28" s="170"/>
      <c r="G28" s="170"/>
      <c r="H28" s="170"/>
    </row>
    <row r="29" spans="1:8" ht="27" customHeight="1" x14ac:dyDescent="0.4">
      <c r="A29" s="178" t="s">
        <v>42</v>
      </c>
      <c r="B29" s="180">
        <v>0</v>
      </c>
      <c r="C29" s="306" t="s">
        <v>43</v>
      </c>
      <c r="D29" s="307"/>
      <c r="E29" s="307"/>
      <c r="F29" s="307"/>
      <c r="G29" s="307"/>
      <c r="H29" s="308"/>
    </row>
    <row r="30" spans="1:8" ht="19.5" customHeight="1" x14ac:dyDescent="0.3">
      <c r="A30" s="178" t="s">
        <v>44</v>
      </c>
      <c r="B30" s="181">
        <f>B28-B29</f>
        <v>99.42</v>
      </c>
      <c r="C30" s="182"/>
      <c r="D30" s="182"/>
      <c r="E30" s="182"/>
      <c r="F30" s="182"/>
      <c r="G30" s="182"/>
      <c r="H30" s="183"/>
    </row>
    <row r="31" spans="1:8" ht="27" customHeight="1" x14ac:dyDescent="0.4">
      <c r="A31" s="178" t="s">
        <v>45</v>
      </c>
      <c r="B31" s="184">
        <v>234.34299999999999</v>
      </c>
      <c r="C31" s="309" t="s">
        <v>46</v>
      </c>
      <c r="D31" s="310"/>
      <c r="E31" s="310"/>
      <c r="F31" s="310"/>
      <c r="G31" s="310"/>
      <c r="H31" s="311"/>
    </row>
    <row r="32" spans="1:8" ht="27" customHeight="1" x14ac:dyDescent="0.4">
      <c r="A32" s="178" t="s">
        <v>47</v>
      </c>
      <c r="B32" s="184">
        <v>270.80099999999999</v>
      </c>
      <c r="C32" s="309" t="s">
        <v>48</v>
      </c>
      <c r="D32" s="310"/>
      <c r="E32" s="310"/>
      <c r="F32" s="310"/>
      <c r="G32" s="310"/>
      <c r="H32" s="311"/>
    </row>
    <row r="33" spans="1:8" ht="18.75" customHeight="1" x14ac:dyDescent="0.3">
      <c r="A33" s="178"/>
      <c r="B33" s="185"/>
      <c r="C33" s="186"/>
      <c r="D33" s="186"/>
      <c r="E33" s="186"/>
      <c r="F33" s="186"/>
      <c r="G33" s="186"/>
      <c r="H33" s="186"/>
    </row>
    <row r="34" spans="1:8" ht="18.75" customHeight="1" x14ac:dyDescent="0.3">
      <c r="A34" s="178" t="s">
        <v>49</v>
      </c>
      <c r="B34" s="187">
        <f>B31/B32</f>
        <v>0.8653697733760215</v>
      </c>
      <c r="C34" s="170" t="s">
        <v>50</v>
      </c>
      <c r="D34" s="170"/>
      <c r="E34" s="170"/>
      <c r="F34" s="170"/>
      <c r="G34" s="170"/>
      <c r="H34" s="188"/>
    </row>
    <row r="35" spans="1:8" ht="19.5" customHeight="1" x14ac:dyDescent="0.3">
      <c r="A35" s="178"/>
      <c r="B35" s="181"/>
      <c r="C35" s="188"/>
      <c r="D35" s="188"/>
      <c r="E35" s="188"/>
      <c r="F35" s="188"/>
      <c r="G35" s="170"/>
      <c r="H35" s="188"/>
    </row>
    <row r="36" spans="1:8" ht="27" customHeight="1" x14ac:dyDescent="0.4">
      <c r="A36" s="189" t="s">
        <v>51</v>
      </c>
      <c r="B36" s="190">
        <v>50</v>
      </c>
      <c r="C36" s="170"/>
      <c r="D36" s="312" t="s">
        <v>52</v>
      </c>
      <c r="E36" s="313"/>
      <c r="F36" s="312" t="s">
        <v>53</v>
      </c>
      <c r="G36" s="314"/>
      <c r="H36" s="188"/>
    </row>
    <row r="37" spans="1:8" ht="26.25" customHeight="1" x14ac:dyDescent="0.4">
      <c r="A37" s="191" t="s">
        <v>54</v>
      </c>
      <c r="B37" s="192">
        <v>5</v>
      </c>
      <c r="C37" s="193" t="s">
        <v>55</v>
      </c>
      <c r="D37" s="194" t="s">
        <v>56</v>
      </c>
      <c r="E37" s="195" t="s">
        <v>57</v>
      </c>
      <c r="F37" s="194" t="s">
        <v>56</v>
      </c>
      <c r="G37" s="196" t="s">
        <v>57</v>
      </c>
      <c r="H37" s="188"/>
    </row>
    <row r="38" spans="1:8" ht="26.25" customHeight="1" x14ac:dyDescent="0.4">
      <c r="A38" s="191" t="s">
        <v>58</v>
      </c>
      <c r="B38" s="192">
        <v>50</v>
      </c>
      <c r="C38" s="197">
        <v>1</v>
      </c>
      <c r="D38" s="198">
        <v>1428594</v>
      </c>
      <c r="E38" s="199">
        <f>IF(ISBLANK(D38),"-",$D$48/$D$45*D38)</f>
        <v>1377990.7251611503</v>
      </c>
      <c r="F38" s="198">
        <v>1707327</v>
      </c>
      <c r="G38" s="200">
        <f>IF(ISBLANK(F38),"-",$D$48/$F$45*F38)</f>
        <v>1422548.2980625664</v>
      </c>
      <c r="H38" s="188"/>
    </row>
    <row r="39" spans="1:8" ht="26.25" customHeight="1" x14ac:dyDescent="0.4">
      <c r="A39" s="191" t="s">
        <v>59</v>
      </c>
      <c r="B39" s="192">
        <v>5</v>
      </c>
      <c r="C39" s="201">
        <v>2</v>
      </c>
      <c r="D39" s="202">
        <v>1442880</v>
      </c>
      <c r="E39" s="203">
        <f>IF(ISBLANK(D39),"-",$D$48/$D$45*D39)</f>
        <v>1391770.6902874578</v>
      </c>
      <c r="F39" s="202">
        <v>1706257</v>
      </c>
      <c r="G39" s="204">
        <f>IF(ISBLANK(F39),"-",$D$48/$F$45*F39)</f>
        <v>1421656.7719056397</v>
      </c>
      <c r="H39" s="188"/>
    </row>
    <row r="40" spans="1:8" ht="26.25" customHeight="1" x14ac:dyDescent="0.4">
      <c r="A40" s="191" t="s">
        <v>60</v>
      </c>
      <c r="B40" s="192">
        <v>50</v>
      </c>
      <c r="C40" s="201">
        <v>3</v>
      </c>
      <c r="D40" s="202">
        <v>1438613</v>
      </c>
      <c r="E40" s="203">
        <f>IF(ISBLANK(D40),"-",$D$48/$D$45*D40)</f>
        <v>1387654.8348209905</v>
      </c>
      <c r="F40" s="202">
        <v>1710069</v>
      </c>
      <c r="G40" s="204">
        <f>IF(ISBLANK(F40),"-",$D$48/$F$45*F40)</f>
        <v>1424832.9379899425</v>
      </c>
      <c r="H40" s="170"/>
    </row>
    <row r="41" spans="1:8" ht="26.25" customHeight="1" x14ac:dyDescent="0.4">
      <c r="A41" s="191" t="s">
        <v>61</v>
      </c>
      <c r="B41" s="192">
        <v>1</v>
      </c>
      <c r="C41" s="205">
        <v>4</v>
      </c>
      <c r="D41" s="206"/>
      <c r="E41" s="207" t="str">
        <f>IF(ISBLANK(D41),"-",$D$48/$D$45*D41)</f>
        <v>-</v>
      </c>
      <c r="F41" s="206"/>
      <c r="G41" s="208" t="str">
        <f>IF(ISBLANK(F41),"-",$D$48/$F$45*F41)</f>
        <v>-</v>
      </c>
      <c r="H41" s="170"/>
    </row>
    <row r="42" spans="1:8" ht="27" customHeight="1" x14ac:dyDescent="0.4">
      <c r="A42" s="191" t="s">
        <v>62</v>
      </c>
      <c r="B42" s="192">
        <v>1</v>
      </c>
      <c r="C42" s="209" t="s">
        <v>63</v>
      </c>
      <c r="D42" s="210">
        <f>AVERAGE(D38:D41)</f>
        <v>1436695.6666666667</v>
      </c>
      <c r="E42" s="211">
        <f>AVERAGE(E38:E41)</f>
        <v>1385805.4167565329</v>
      </c>
      <c r="F42" s="210">
        <f>AVERAGE(F38:F41)</f>
        <v>1707884.3333333333</v>
      </c>
      <c r="G42" s="212">
        <f>AVERAGE(G38:G41)</f>
        <v>1423012.6693193829</v>
      </c>
      <c r="H42" s="213"/>
    </row>
    <row r="43" spans="1:8" ht="26.25" customHeight="1" x14ac:dyDescent="0.4">
      <c r="A43" s="191" t="s">
        <v>64</v>
      </c>
      <c r="B43" s="192">
        <v>1</v>
      </c>
      <c r="C43" s="214" t="s">
        <v>65</v>
      </c>
      <c r="D43" s="215">
        <v>24.1</v>
      </c>
      <c r="E43" s="216"/>
      <c r="F43" s="215">
        <v>27.9</v>
      </c>
      <c r="G43" s="170"/>
      <c r="H43" s="213"/>
    </row>
    <row r="44" spans="1:8" ht="26.25" customHeight="1" x14ac:dyDescent="0.4">
      <c r="A44" s="191" t="s">
        <v>66</v>
      </c>
      <c r="B44" s="192">
        <v>1</v>
      </c>
      <c r="C44" s="217" t="s">
        <v>67</v>
      </c>
      <c r="D44" s="218">
        <f>D43*$B$34</f>
        <v>20.855411538362119</v>
      </c>
      <c r="E44" s="219"/>
      <c r="F44" s="218">
        <f>F43*$B$34</f>
        <v>24.143816677190998</v>
      </c>
      <c r="G44" s="170"/>
      <c r="H44" s="213"/>
    </row>
    <row r="45" spans="1:8" ht="19.5" customHeight="1" x14ac:dyDescent="0.3">
      <c r="A45" s="191" t="s">
        <v>68</v>
      </c>
      <c r="B45" s="220">
        <f>(B44/B43)*(B42/B41)*(B40/B39)*(B38/B37)*B36</f>
        <v>5000</v>
      </c>
      <c r="C45" s="217" t="s">
        <v>69</v>
      </c>
      <c r="D45" s="221">
        <f>D44*$B$30/100</f>
        <v>20.734450151439617</v>
      </c>
      <c r="E45" s="222"/>
      <c r="F45" s="221">
        <f>F44*$B$30/100</f>
        <v>24.003782540463291</v>
      </c>
      <c r="G45" s="170"/>
      <c r="H45" s="213"/>
    </row>
    <row r="46" spans="1:8" ht="19.5" customHeight="1" x14ac:dyDescent="0.3">
      <c r="A46" s="315" t="s">
        <v>70</v>
      </c>
      <c r="B46" s="316"/>
      <c r="C46" s="217" t="s">
        <v>71</v>
      </c>
      <c r="D46" s="290">
        <f>D45/$B$45</f>
        <v>4.1468900302879235E-3</v>
      </c>
      <c r="E46" s="222"/>
      <c r="F46" s="223">
        <f>F45/$B$45</f>
        <v>4.800756508092658E-3</v>
      </c>
      <c r="G46" s="170"/>
      <c r="H46" s="213"/>
    </row>
    <row r="47" spans="1:8" ht="27" customHeight="1" x14ac:dyDescent="0.4">
      <c r="A47" s="317"/>
      <c r="B47" s="318"/>
      <c r="C47" s="224" t="s">
        <v>72</v>
      </c>
      <c r="D47" s="225">
        <v>4.0000000000000001E-3</v>
      </c>
      <c r="E47" s="170"/>
      <c r="F47" s="226"/>
      <c r="G47" s="170"/>
      <c r="H47" s="213"/>
    </row>
    <row r="48" spans="1:8" ht="18.75" customHeight="1" x14ac:dyDescent="0.3">
      <c r="A48" s="170"/>
      <c r="B48" s="170"/>
      <c r="C48" s="227" t="s">
        <v>73</v>
      </c>
      <c r="D48" s="218">
        <f>D47*$B$45</f>
        <v>20</v>
      </c>
      <c r="E48" s="170"/>
      <c r="F48" s="226"/>
      <c r="G48" s="170"/>
      <c r="H48" s="213"/>
    </row>
    <row r="49" spans="1:8" ht="19.5" customHeight="1" x14ac:dyDescent="0.3">
      <c r="A49" s="170"/>
      <c r="B49" s="170"/>
      <c r="C49" s="228" t="s">
        <v>74</v>
      </c>
      <c r="D49" s="229">
        <f>D48/B34</f>
        <v>23.111507491156125</v>
      </c>
      <c r="E49" s="170"/>
      <c r="F49" s="226"/>
      <c r="G49" s="170"/>
      <c r="H49" s="213"/>
    </row>
    <row r="50" spans="1:8" ht="18.75" customHeight="1" x14ac:dyDescent="0.3">
      <c r="A50" s="170"/>
      <c r="B50" s="170"/>
      <c r="C50" s="189" t="s">
        <v>75</v>
      </c>
      <c r="D50" s="230">
        <f>AVERAGE(E38:E41,G38:G41)</f>
        <v>1404409.0430379577</v>
      </c>
      <c r="E50" s="170"/>
      <c r="F50" s="231"/>
      <c r="G50" s="170"/>
      <c r="H50" s="213"/>
    </row>
    <row r="51" spans="1:8" ht="18.75" customHeight="1" x14ac:dyDescent="0.3">
      <c r="A51" s="170"/>
      <c r="B51" s="170"/>
      <c r="C51" s="224" t="s">
        <v>76</v>
      </c>
      <c r="D51" s="232">
        <f>STDEV(E38:E41,G38:G41)/D50</f>
        <v>1.4874756549022315E-2</v>
      </c>
      <c r="E51" s="170"/>
      <c r="F51" s="231"/>
      <c r="G51" s="170"/>
      <c r="H51" s="213"/>
    </row>
    <row r="52" spans="1:8" ht="19.5" customHeight="1" x14ac:dyDescent="0.3">
      <c r="A52" s="170"/>
      <c r="B52" s="170"/>
      <c r="C52" s="233" t="s">
        <v>20</v>
      </c>
      <c r="D52" s="234">
        <f>COUNT(E38:E41,G38:G41)</f>
        <v>6</v>
      </c>
      <c r="E52" s="170"/>
      <c r="F52" s="231"/>
      <c r="G52" s="170"/>
      <c r="H52" s="170"/>
    </row>
    <row r="53" spans="1:8" ht="18.75" customHeight="1" x14ac:dyDescent="0.3">
      <c r="A53" s="170"/>
      <c r="B53" s="170"/>
      <c r="C53" s="170"/>
      <c r="D53" s="170"/>
      <c r="E53" s="170"/>
      <c r="F53" s="170"/>
      <c r="G53" s="170"/>
      <c r="H53" s="170"/>
    </row>
    <row r="54" spans="1:8" ht="18.75" customHeight="1" x14ac:dyDescent="0.3">
      <c r="A54" s="171" t="s">
        <v>1</v>
      </c>
      <c r="B54" s="235" t="s">
        <v>77</v>
      </c>
      <c r="C54" s="170"/>
      <c r="D54" s="170"/>
      <c r="E54" s="170"/>
      <c r="F54" s="170"/>
      <c r="G54" s="170"/>
      <c r="H54" s="170"/>
    </row>
    <row r="55" spans="1:8" ht="18.75" customHeight="1" x14ac:dyDescent="0.3">
      <c r="A55" s="170" t="s">
        <v>78</v>
      </c>
      <c r="B55" s="236" t="str">
        <f>B21</f>
        <v>each contains diclofenac sodium 75 mg lidocaine HCL 20 mg</v>
      </c>
      <c r="C55" s="170"/>
      <c r="D55" s="170"/>
      <c r="E55" s="170"/>
      <c r="F55" s="170"/>
      <c r="G55" s="170"/>
      <c r="H55" s="170"/>
    </row>
    <row r="56" spans="1:8" ht="26.25" customHeight="1" x14ac:dyDescent="0.4">
      <c r="A56" s="237" t="s">
        <v>79</v>
      </c>
      <c r="B56" s="238">
        <v>20</v>
      </c>
      <c r="C56" s="170" t="str">
        <f>B20</f>
        <v>Diclofenac Sodium,75 mg Lidocaine 20 mg hydrochloride</v>
      </c>
      <c r="D56" s="170"/>
      <c r="E56" s="170"/>
      <c r="F56" s="170"/>
      <c r="G56" s="170"/>
      <c r="H56" s="239"/>
    </row>
    <row r="57" spans="1:8" ht="18.75" customHeight="1" x14ac:dyDescent="0.3">
      <c r="A57" s="236" t="s">
        <v>80</v>
      </c>
      <c r="B57" s="287">
        <v>2</v>
      </c>
      <c r="C57" s="170"/>
      <c r="D57" s="170"/>
      <c r="E57" s="170"/>
      <c r="F57" s="170"/>
      <c r="G57" s="170"/>
      <c r="H57" s="239"/>
    </row>
    <row r="58" spans="1:8" ht="19.5" customHeight="1" x14ac:dyDescent="0.3">
      <c r="A58" s="170"/>
      <c r="B58" s="170"/>
      <c r="C58" s="170"/>
      <c r="D58" s="170"/>
      <c r="E58" s="170"/>
      <c r="F58" s="170"/>
      <c r="G58" s="170"/>
      <c r="H58" s="239"/>
    </row>
    <row r="59" spans="1:8" ht="27" customHeight="1" x14ac:dyDescent="0.4">
      <c r="A59" s="189" t="s">
        <v>81</v>
      </c>
      <c r="B59" s="190">
        <v>25</v>
      </c>
      <c r="C59" s="170"/>
      <c r="D59" s="240" t="s">
        <v>82</v>
      </c>
      <c r="E59" s="241" t="s">
        <v>55</v>
      </c>
      <c r="F59" s="241" t="s">
        <v>56</v>
      </c>
      <c r="G59" s="241" t="s">
        <v>83</v>
      </c>
      <c r="H59" s="193" t="s">
        <v>84</v>
      </c>
    </row>
    <row r="60" spans="1:8" ht="26.25" customHeight="1" x14ac:dyDescent="0.4">
      <c r="A60" s="191" t="s">
        <v>85</v>
      </c>
      <c r="B60" s="192">
        <v>5</v>
      </c>
      <c r="C60" s="295" t="s">
        <v>86</v>
      </c>
      <c r="D60" s="298">
        <v>1</v>
      </c>
      <c r="E60" s="242">
        <v>1</v>
      </c>
      <c r="F60" s="243">
        <v>1359540</v>
      </c>
      <c r="G60" s="244">
        <f>IF(ISBLANK(F60),"-",(F60/$D$50*$D$47*$B$68)*($B$57/$D$60))</f>
        <v>19.361026002212306</v>
      </c>
      <c r="H60" s="245">
        <f t="shared" ref="H60:H71" si="0">IF(ISBLANK(F60),"-",G60/$B$56)</f>
        <v>0.96805130011061524</v>
      </c>
    </row>
    <row r="61" spans="1:8" ht="26.25" customHeight="1" x14ac:dyDescent="0.4">
      <c r="A61" s="191" t="s">
        <v>87</v>
      </c>
      <c r="B61" s="192">
        <v>50</v>
      </c>
      <c r="C61" s="296"/>
      <c r="D61" s="299"/>
      <c r="E61" s="246">
        <v>2</v>
      </c>
      <c r="F61" s="202">
        <v>1366499</v>
      </c>
      <c r="G61" s="247">
        <f>IF(ISBLANK(F61),"-",(F61/$D$50*$D$47*$B$68)*($B$57/$D$60))</f>
        <v>19.460128183795337</v>
      </c>
      <c r="H61" s="248">
        <f t="shared" si="0"/>
        <v>0.97300640918976689</v>
      </c>
    </row>
    <row r="62" spans="1:8" ht="26.25" customHeight="1" x14ac:dyDescent="0.4">
      <c r="A62" s="191" t="s">
        <v>88</v>
      </c>
      <c r="B62" s="192">
        <v>5</v>
      </c>
      <c r="C62" s="296"/>
      <c r="D62" s="299"/>
      <c r="E62" s="246">
        <v>3</v>
      </c>
      <c r="F62" s="202">
        <v>1366099</v>
      </c>
      <c r="G62" s="247">
        <f>IF(ISBLANK(F62),"-",(F62/$D$50*$D$47*$B$68)*($B$57/$D$60))</f>
        <v>19.454431837677618</v>
      </c>
      <c r="H62" s="248">
        <f t="shared" si="0"/>
        <v>0.97272159188388085</v>
      </c>
    </row>
    <row r="63" spans="1:8" ht="27" customHeight="1" x14ac:dyDescent="0.4">
      <c r="A63" s="191" t="s">
        <v>89</v>
      </c>
      <c r="B63" s="192">
        <v>50</v>
      </c>
      <c r="C63" s="297"/>
      <c r="D63" s="300"/>
      <c r="E63" s="249">
        <v>4</v>
      </c>
      <c r="F63" s="250"/>
      <c r="G63" s="247" t="str">
        <f>IF(ISBLANK(F63),"-",(F63/$D$50*$D$47*$B$68)*($B$57/$D$60))</f>
        <v>-</v>
      </c>
      <c r="H63" s="248" t="str">
        <f t="shared" si="0"/>
        <v>-</v>
      </c>
    </row>
    <row r="64" spans="1:8" ht="26.25" customHeight="1" x14ac:dyDescent="0.4">
      <c r="A64" s="191" t="s">
        <v>90</v>
      </c>
      <c r="B64" s="192">
        <v>1</v>
      </c>
      <c r="C64" s="295" t="s">
        <v>91</v>
      </c>
      <c r="D64" s="298">
        <v>1</v>
      </c>
      <c r="E64" s="242">
        <v>1</v>
      </c>
      <c r="F64" s="243"/>
      <c r="G64" s="251" t="str">
        <f>IF(ISBLANK(F64),"-",(F64/$D$50*$D$47*$B$68)*($B$57/$D$64))</f>
        <v>-</v>
      </c>
      <c r="H64" s="252" t="str">
        <f t="shared" si="0"/>
        <v>-</v>
      </c>
    </row>
    <row r="65" spans="1:8" ht="26.25" customHeight="1" x14ac:dyDescent="0.4">
      <c r="A65" s="191" t="s">
        <v>92</v>
      </c>
      <c r="B65" s="192">
        <v>1</v>
      </c>
      <c r="C65" s="296"/>
      <c r="D65" s="299"/>
      <c r="E65" s="246">
        <v>2</v>
      </c>
      <c r="F65" s="202"/>
      <c r="G65" s="253" t="str">
        <f>IF(ISBLANK(F65),"-",(F65/$D$50*$D$47*$B$68)*($B$57/$D$64))</f>
        <v>-</v>
      </c>
      <c r="H65" s="254" t="str">
        <f t="shared" si="0"/>
        <v>-</v>
      </c>
    </row>
    <row r="66" spans="1:8" ht="26.25" customHeight="1" x14ac:dyDescent="0.4">
      <c r="A66" s="191" t="s">
        <v>93</v>
      </c>
      <c r="B66" s="192">
        <v>1</v>
      </c>
      <c r="C66" s="296"/>
      <c r="D66" s="299"/>
      <c r="E66" s="246">
        <v>3</v>
      </c>
      <c r="F66" s="202"/>
      <c r="G66" s="253" t="str">
        <f>IF(ISBLANK(F66),"-",(F66/$D$50*$D$47*$B$68)*($B$57/$D$64))</f>
        <v>-</v>
      </c>
      <c r="H66" s="254" t="str">
        <f t="shared" si="0"/>
        <v>-</v>
      </c>
    </row>
    <row r="67" spans="1:8" ht="27" customHeight="1" x14ac:dyDescent="0.4">
      <c r="A67" s="191" t="s">
        <v>94</v>
      </c>
      <c r="B67" s="192">
        <v>1</v>
      </c>
      <c r="C67" s="297"/>
      <c r="D67" s="300"/>
      <c r="E67" s="249">
        <v>4</v>
      </c>
      <c r="F67" s="250"/>
      <c r="G67" s="255" t="str">
        <f>IF(ISBLANK(F67),"-",(F67/$D$50*$D$47*$B$68)*($B$57/$D$64))</f>
        <v>-</v>
      </c>
      <c r="H67" s="256" t="str">
        <f t="shared" si="0"/>
        <v>-</v>
      </c>
    </row>
    <row r="68" spans="1:8" ht="26.25" customHeight="1" x14ac:dyDescent="0.4">
      <c r="A68" s="191" t="s">
        <v>95</v>
      </c>
      <c r="B68" s="257">
        <f>(B67/B66)*(B65/B64)*(B63/B62)*(B61/B60)*B59</f>
        <v>2500</v>
      </c>
      <c r="C68" s="295" t="s">
        <v>96</v>
      </c>
      <c r="D68" s="298">
        <v>1</v>
      </c>
      <c r="E68" s="242">
        <v>1</v>
      </c>
      <c r="F68" s="243">
        <v>1340903</v>
      </c>
      <c r="G68" s="251">
        <f>IF(ISBLANK(F68),"-",(F68/$D$50*$D$47*$B$68)*($B$57/$D$68))</f>
        <v>19.09561899572244</v>
      </c>
      <c r="H68" s="248">
        <f t="shared" si="0"/>
        <v>0.95478094978612194</v>
      </c>
    </row>
    <row r="69" spans="1:8" ht="27" customHeight="1" x14ac:dyDescent="0.4">
      <c r="A69" s="233" t="s">
        <v>97</v>
      </c>
      <c r="B69" s="258">
        <f>(D47*B68)/B56*B57</f>
        <v>1</v>
      </c>
      <c r="C69" s="296"/>
      <c r="D69" s="299"/>
      <c r="E69" s="246">
        <v>2</v>
      </c>
      <c r="F69" s="202">
        <v>1348001</v>
      </c>
      <c r="G69" s="253">
        <f>IF(ISBLANK(F69),"-",(F69/$D$50*$D$47*$B$68)*($B$57/$D$68))</f>
        <v>19.196700657581381</v>
      </c>
      <c r="H69" s="248">
        <f t="shared" si="0"/>
        <v>0.95983503287906902</v>
      </c>
    </row>
    <row r="70" spans="1:8" ht="26.25" customHeight="1" x14ac:dyDescent="0.4">
      <c r="A70" s="315" t="s">
        <v>70</v>
      </c>
      <c r="B70" s="316"/>
      <c r="C70" s="296"/>
      <c r="D70" s="299"/>
      <c r="E70" s="246">
        <v>3</v>
      </c>
      <c r="F70" s="202">
        <v>1347808</v>
      </c>
      <c r="G70" s="253">
        <f>IF(ISBLANK(F70),"-",(F70/$D$50*$D$47*$B$68)*($B$57/$D$68))</f>
        <v>19.193952170579582</v>
      </c>
      <c r="H70" s="248">
        <f t="shared" si="0"/>
        <v>0.95969760852897912</v>
      </c>
    </row>
    <row r="71" spans="1:8" ht="27" customHeight="1" x14ac:dyDescent="0.4">
      <c r="A71" s="317"/>
      <c r="B71" s="318"/>
      <c r="C71" s="320"/>
      <c r="D71" s="300"/>
      <c r="E71" s="249">
        <v>4</v>
      </c>
      <c r="F71" s="250"/>
      <c r="G71" s="255" t="str">
        <f>IF(ISBLANK(F71),"-",(F71/$D$50*$D$47*$B$68)*($B$57/$D$68))</f>
        <v>-</v>
      </c>
      <c r="H71" s="259" t="str">
        <f t="shared" si="0"/>
        <v>-</v>
      </c>
    </row>
    <row r="72" spans="1:8" ht="26.25" customHeight="1" x14ac:dyDescent="0.4">
      <c r="A72" s="260"/>
      <c r="B72" s="260"/>
      <c r="C72" s="260"/>
      <c r="D72" s="260"/>
      <c r="E72" s="260"/>
      <c r="F72" s="261"/>
      <c r="G72" s="262" t="s">
        <v>63</v>
      </c>
      <c r="H72" s="263">
        <f>AVERAGE(H60:H71)</f>
        <v>0.96468214872973901</v>
      </c>
    </row>
    <row r="73" spans="1:8" ht="26.25" customHeight="1" x14ac:dyDescent="0.4">
      <c r="A73" s="170"/>
      <c r="B73" s="170"/>
      <c r="C73" s="260"/>
      <c r="D73" s="260"/>
      <c r="E73" s="260"/>
      <c r="F73" s="261"/>
      <c r="G73" s="264" t="s">
        <v>76</v>
      </c>
      <c r="H73" s="265">
        <f>STDEV(H60:H71)/H72</f>
        <v>7.9170343678106429E-3</v>
      </c>
    </row>
    <row r="74" spans="1:8" ht="27" customHeight="1" x14ac:dyDescent="0.4">
      <c r="A74" s="260"/>
      <c r="B74" s="260"/>
      <c r="C74" s="261"/>
      <c r="D74" s="261"/>
      <c r="E74" s="266"/>
      <c r="F74" s="261"/>
      <c r="G74" s="267" t="s">
        <v>20</v>
      </c>
      <c r="H74" s="268">
        <f>COUNT(H60:H71)</f>
        <v>6</v>
      </c>
    </row>
    <row r="75" spans="1:8" ht="18.75" customHeight="1" x14ac:dyDescent="0.3">
      <c r="A75" s="269"/>
      <c r="B75" s="269"/>
      <c r="C75" s="219"/>
      <c r="D75" s="219"/>
      <c r="E75" s="222"/>
      <c r="F75" s="219"/>
      <c r="G75" s="270"/>
      <c r="H75" s="271"/>
    </row>
    <row r="76" spans="1:8" ht="26.25" customHeight="1" x14ac:dyDescent="0.4">
      <c r="A76" s="177" t="s">
        <v>98</v>
      </c>
      <c r="B76" s="272" t="s">
        <v>99</v>
      </c>
      <c r="C76" s="321" t="str">
        <f>B20</f>
        <v>Diclofenac Sodium,75 mg Lidocaine 20 mg hydrochloride</v>
      </c>
      <c r="D76" s="321"/>
      <c r="E76" s="273" t="s">
        <v>100</v>
      </c>
      <c r="F76" s="273"/>
      <c r="G76" s="274">
        <f>H72</f>
        <v>0.96468214872973901</v>
      </c>
      <c r="H76" s="271"/>
    </row>
    <row r="77" spans="1:8" ht="19.5" customHeight="1" x14ac:dyDescent="0.3">
      <c r="A77" s="275"/>
      <c r="B77" s="275"/>
      <c r="C77" s="276"/>
      <c r="D77" s="276"/>
      <c r="E77" s="276"/>
      <c r="F77" s="276"/>
      <c r="G77" s="276"/>
      <c r="H77" s="276"/>
    </row>
    <row r="78" spans="1:8" ht="18.75" customHeight="1" x14ac:dyDescent="0.3">
      <c r="A78" s="170"/>
      <c r="B78" s="319" t="s">
        <v>26</v>
      </c>
      <c r="C78" s="319"/>
      <c r="D78" s="170"/>
      <c r="E78" s="277" t="s">
        <v>27</v>
      </c>
      <c r="F78" s="278"/>
      <c r="G78" s="319" t="s">
        <v>28</v>
      </c>
      <c r="H78" s="319"/>
    </row>
    <row r="79" spans="1:8" ht="60" customHeight="1" x14ac:dyDescent="0.3">
      <c r="A79" s="279" t="s">
        <v>29</v>
      </c>
      <c r="B79" s="280"/>
      <c r="C79" s="280"/>
      <c r="D79" s="170"/>
      <c r="E79" s="281"/>
      <c r="F79" s="282"/>
      <c r="G79" s="283"/>
      <c r="H79" s="283"/>
    </row>
    <row r="80" spans="1:8" ht="60" customHeight="1" x14ac:dyDescent="0.3">
      <c r="A80" s="279" t="s">
        <v>30</v>
      </c>
      <c r="B80" s="284"/>
      <c r="C80" s="284"/>
      <c r="D80" s="170"/>
      <c r="E80" s="285"/>
      <c r="F80" s="282"/>
      <c r="G80" s="286"/>
      <c r="H80" s="286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DICLO SST</vt:lpstr>
      <vt:lpstr>LIDOCAINE SST</vt:lpstr>
      <vt:lpstr>Diclofenac sodium</vt:lpstr>
      <vt:lpstr>lidocaine Hcl</vt:lpstr>
      <vt:lpstr>'lidocaine Hcl'!Print_Area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2017-02-17T11:50:18Z</cp:lastPrinted>
  <dcterms:created xsi:type="dcterms:W3CDTF">2005-07-05T10:19:27Z</dcterms:created>
  <dcterms:modified xsi:type="dcterms:W3CDTF">2017-05-09T07:36:21Z</dcterms:modified>
</cp:coreProperties>
</file>