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Docetaxel " sheetId="5" r:id="rId3"/>
    <sheet name="Docetaxel UC" sheetId="3" r:id="rId4"/>
  </sheets>
  <definedNames>
    <definedName name="_xlnm.Print_Area" localSheetId="2">'Docetaxel '!$A$1:$H$80</definedName>
    <definedName name="_xlnm.Print_Area" localSheetId="3">'Docetaxel UC'!$A$1:$G$84</definedName>
    <definedName name="_xlnm.Print_Area" localSheetId="0">SST!$A$15:$G$61</definedName>
    <definedName name="_xlnm.Print_Area" localSheetId="1">Uniformity!$A$10:$G$52</definedName>
  </definedNames>
  <calcPr calcId="145621"/>
</workbook>
</file>

<file path=xl/calcChain.xml><?xml version="1.0" encoding="utf-8"?>
<calcChain xmlns="http://schemas.openxmlformats.org/spreadsheetml/2006/main">
  <c r="B21" i="1" l="1"/>
  <c r="B57" i="5" l="1"/>
  <c r="C76" i="5" l="1"/>
  <c r="H71" i="5"/>
  <c r="G71" i="5"/>
  <c r="H70" i="5"/>
  <c r="G70" i="5"/>
  <c r="H69" i="5"/>
  <c r="G69" i="5"/>
  <c r="G68" i="5"/>
  <c r="H68" i="5" s="1"/>
  <c r="B68" i="5"/>
  <c r="H67" i="5"/>
  <c r="G67" i="5"/>
  <c r="G66" i="5"/>
  <c r="H66" i="5" s="1"/>
  <c r="G65" i="5"/>
  <c r="H65" i="5" s="1"/>
  <c r="G64" i="5"/>
  <c r="H64" i="5" s="1"/>
  <c r="H63" i="5"/>
  <c r="G63" i="5"/>
  <c r="G62" i="5"/>
  <c r="H62" i="5" s="1"/>
  <c r="G61" i="5"/>
  <c r="H61" i="5" s="1"/>
  <c r="G60" i="5"/>
  <c r="H60" i="5" s="1"/>
  <c r="C56" i="5"/>
  <c r="B55" i="5"/>
  <c r="B45" i="5"/>
  <c r="D48" i="5" s="1"/>
  <c r="D49" i="5" s="1"/>
  <c r="F44" i="5"/>
  <c r="D44" i="5"/>
  <c r="F42" i="5"/>
  <c r="D42" i="5"/>
  <c r="G41" i="5"/>
  <c r="E41" i="5"/>
  <c r="B34" i="5"/>
  <c r="B30" i="5"/>
  <c r="F45" i="5" s="1"/>
  <c r="C129" i="3"/>
  <c r="B125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D109" i="3"/>
  <c r="D110" i="3" s="1"/>
  <c r="D111" i="3" s="1"/>
  <c r="B107" i="3"/>
  <c r="F104" i="3"/>
  <c r="D104" i="3"/>
  <c r="G103" i="3"/>
  <c r="E103" i="3"/>
  <c r="G102" i="3"/>
  <c r="E102" i="3"/>
  <c r="G101" i="3"/>
  <c r="E101" i="3"/>
  <c r="G100" i="3"/>
  <c r="E100" i="3"/>
  <c r="B96" i="3"/>
  <c r="D106" i="3" s="1"/>
  <c r="D107" i="3" s="1"/>
  <c r="D108" i="3" s="1"/>
  <c r="B90" i="3"/>
  <c r="B89" i="3"/>
  <c r="B91" i="3" s="1"/>
  <c r="C74" i="3"/>
  <c r="E68" i="3"/>
  <c r="G68" i="3" s="1"/>
  <c r="E67" i="3"/>
  <c r="B67" i="3"/>
  <c r="E66" i="3"/>
  <c r="G66" i="3" s="1"/>
  <c r="E65" i="3"/>
  <c r="G65" i="3" s="1"/>
  <c r="E64" i="3"/>
  <c r="G64" i="3" s="1"/>
  <c r="E63" i="3"/>
  <c r="G63" i="3" s="1"/>
  <c r="E62" i="3"/>
  <c r="E61" i="3"/>
  <c r="G61" i="3" s="1"/>
  <c r="E60" i="3"/>
  <c r="G60" i="3" s="1"/>
  <c r="E59" i="3"/>
  <c r="G59" i="3" s="1"/>
  <c r="B57" i="3"/>
  <c r="C56" i="3"/>
  <c r="B55" i="3"/>
  <c r="B45" i="3"/>
  <c r="D48" i="3" s="1"/>
  <c r="D49" i="3" s="1"/>
  <c r="F44" i="3"/>
  <c r="D44" i="3"/>
  <c r="F42" i="3"/>
  <c r="D42" i="3"/>
  <c r="G41" i="3"/>
  <c r="E41" i="3"/>
  <c r="B34" i="3"/>
  <c r="B30" i="3"/>
  <c r="D43" i="2"/>
  <c r="D47" i="2" s="1"/>
  <c r="C43" i="2"/>
  <c r="B43" i="2"/>
  <c r="C42" i="2"/>
  <c r="B42" i="2"/>
  <c r="D40" i="2"/>
  <c r="E40" i="2" s="1"/>
  <c r="E39" i="2"/>
  <c r="D39" i="2"/>
  <c r="D38" i="2"/>
  <c r="E38" i="2" s="1"/>
  <c r="E37" i="2"/>
  <c r="D37" i="2"/>
  <c r="D36" i="2"/>
  <c r="E36" i="2" s="1"/>
  <c r="E35" i="2"/>
  <c r="D35" i="2"/>
  <c r="D34" i="2"/>
  <c r="E34" i="2" s="1"/>
  <c r="E33" i="2"/>
  <c r="D33" i="2"/>
  <c r="D32" i="2"/>
  <c r="E32" i="2" s="1"/>
  <c r="E31" i="2"/>
  <c r="D31" i="2"/>
  <c r="D30" i="2"/>
  <c r="E30" i="2" s="1"/>
  <c r="E29" i="2"/>
  <c r="D29" i="2"/>
  <c r="D28" i="2"/>
  <c r="E28" i="2" s="1"/>
  <c r="E27" i="2"/>
  <c r="D27" i="2"/>
  <c r="D26" i="2"/>
  <c r="E26" i="2" s="1"/>
  <c r="E25" i="2"/>
  <c r="D25" i="2"/>
  <c r="D24" i="2"/>
  <c r="E24" i="2" s="1"/>
  <c r="E23" i="2"/>
  <c r="D23" i="2"/>
  <c r="D22" i="2"/>
  <c r="E22" i="2" s="1"/>
  <c r="E21" i="2"/>
  <c r="D2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104" i="3" l="1"/>
  <c r="F126" i="3"/>
  <c r="G67" i="3"/>
  <c r="G62" i="3"/>
  <c r="G72" i="3" s="1"/>
  <c r="D112" i="3"/>
  <c r="D113" i="3" s="1"/>
  <c r="F45" i="3"/>
  <c r="F46" i="3" s="1"/>
  <c r="D45" i="3"/>
  <c r="D46" i="3" s="1"/>
  <c r="G40" i="3"/>
  <c r="G39" i="3"/>
  <c r="G38" i="3"/>
  <c r="G42" i="3" s="1"/>
  <c r="E70" i="3"/>
  <c r="F60" i="3" s="1"/>
  <c r="G70" i="3"/>
  <c r="G71" i="3" s="1"/>
  <c r="E72" i="3"/>
  <c r="C81" i="3"/>
  <c r="B69" i="5"/>
  <c r="G38" i="5"/>
  <c r="G39" i="5"/>
  <c r="F46" i="5"/>
  <c r="G40" i="5"/>
  <c r="D45" i="5"/>
  <c r="D46" i="5" s="1"/>
  <c r="H74" i="5"/>
  <c r="H72" i="5"/>
  <c r="C48" i="2"/>
  <c r="D42" i="2"/>
  <c r="D114" i="3"/>
  <c r="C47" i="2"/>
  <c r="E104" i="3"/>
  <c r="F106" i="3"/>
  <c r="F107" i="3" s="1"/>
  <c r="F108" i="3" s="1"/>
  <c r="F124" i="3"/>
  <c r="B47" i="2"/>
  <c r="D48" i="2"/>
  <c r="F67" i="3" l="1"/>
  <c r="F68" i="3"/>
  <c r="F66" i="3"/>
  <c r="F65" i="3"/>
  <c r="F64" i="3"/>
  <c r="F63" i="3"/>
  <c r="F62" i="3"/>
  <c r="F61" i="3"/>
  <c r="E71" i="3"/>
  <c r="F59" i="3"/>
  <c r="E40" i="3"/>
  <c r="E39" i="3"/>
  <c r="D50" i="3" s="1"/>
  <c r="D51" i="3" s="1"/>
  <c r="E38" i="3"/>
  <c r="C82" i="3"/>
  <c r="G74" i="3"/>
  <c r="C79" i="3"/>
  <c r="E40" i="5"/>
  <c r="E39" i="5"/>
  <c r="E38" i="5"/>
  <c r="G42" i="5"/>
  <c r="G76" i="5"/>
  <c r="H73" i="5"/>
  <c r="G129" i="3"/>
  <c r="F125" i="3"/>
  <c r="F70" i="3" l="1"/>
  <c r="F71" i="3" s="1"/>
  <c r="F72" i="3"/>
  <c r="C83" i="3"/>
  <c r="E42" i="3"/>
  <c r="D52" i="3"/>
  <c r="D52" i="5"/>
  <c r="D50" i="5"/>
  <c r="D51" i="5" s="1"/>
  <c r="E42" i="5"/>
</calcChain>
</file>

<file path=xl/sharedStrings.xml><?xml version="1.0" encoding="utf-8"?>
<sst xmlns="http://schemas.openxmlformats.org/spreadsheetml/2006/main" count="330" uniqueCount="142">
  <si>
    <t>HPLC System Suitability Report</t>
  </si>
  <si>
    <t>Analysis Data</t>
  </si>
  <si>
    <t>Assay</t>
  </si>
  <si>
    <t>Sample(s)</t>
  </si>
  <si>
    <t>Reference Substance:</t>
  </si>
  <si>
    <t>DOCE AQUALIP 20</t>
  </si>
  <si>
    <t>% age Purity:</t>
  </si>
  <si>
    <t>NDQD201701310</t>
  </si>
  <si>
    <t>Weight (mg):</t>
  </si>
  <si>
    <t>Docetaxel anhydrous USP 20 mg</t>
  </si>
  <si>
    <t>Standard Conc (mg/mL):</t>
  </si>
  <si>
    <t>each vials contains docetaxel anhydrous USP 20mg</t>
  </si>
  <si>
    <t>2017-01-05 10:44:48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</si>
  <si>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</si>
  <si>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</si>
  <si>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</si>
  <si>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</si>
  <si>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</si>
  <si>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</si>
  <si>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</si>
  <si>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</si>
  <si>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</si>
  <si>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</si>
  <si>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</si>
  <si>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</si>
  <si>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</si>
  <si>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</si>
  <si>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</si>
  <si>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</si>
  <si>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</si>
  <si>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</si>
  <si>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</si>
  <si>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</si>
  <si>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</si>
  <si>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</si>
  <si>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</si>
  <si>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</si>
  <si>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</si>
  <si>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</si>
  <si>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2017-02-07 09:21:43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</si>
  <si>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</si>
  <si>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</si>
  <si>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</si>
  <si>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</si>
  <si>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</si>
  <si>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</si>
  <si>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</si>
  <si>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</si>
  <si>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</si>
  <si>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</si>
  <si>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</si>
  <si>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</si>
  <si>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</si>
  <si>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</si>
  <si>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</si>
  <si>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</si>
  <si>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</si>
  <si>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</si>
  <si>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</si>
  <si>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</si>
  <si>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</si>
  <si>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</si>
  <si>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</si>
  <si>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</si>
  <si>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</si>
  <si>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</si>
  <si>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</si>
  <si>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</si>
  <si>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</si>
  <si>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</si>
  <si>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</si>
  <si>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</si>
  <si>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</si>
  <si>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</si>
  <si>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</si>
  <si>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</si>
  <si>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</si>
  <si>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</si>
  <si>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</si>
  <si>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</si>
  <si>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</si>
  <si>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</si>
  <si>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</si>
  <si>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</si>
  <si>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</si>
  <si>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</si>
  <si>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</si>
  <si>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</si>
  <si>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</si>
  <si>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</si>
  <si>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</si>
  <si>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</si>
  <si>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</si>
  <si>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</si>
  <si>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</si>
  <si>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</si>
  <si>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</si>
  <si>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</si>
  <si>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</si>
  <si>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</si>
  <si>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</si>
  <si>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</si>
  <si>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</si>
  <si>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</si>
  <si>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</si>
  <si>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</si>
  <si>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</si>
  <si>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</si>
  <si>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</si>
  <si>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</si>
  <si>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</si>
  <si>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</si>
  <si>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</si>
  <si>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</si>
  <si>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</si>
  <si>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</si>
  <si>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</si>
  <si>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</si>
  <si>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</si>
  <si>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</si>
  <si>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</si>
  <si>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</si>
  <si>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</si>
  <si>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</si>
  <si>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</si>
  <si>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</si>
  <si>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</si>
  <si>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Determined Amt (mg)</t>
  </si>
  <si>
    <t>% Assay</t>
  </si>
  <si>
    <t>Assay Smp A</t>
  </si>
  <si>
    <t>Assay Smp B</t>
  </si>
  <si>
    <t>Assay Smp C</t>
  </si>
  <si>
    <t>Desired Sample Weight (mg):</t>
  </si>
  <si>
    <t>Comment:</t>
  </si>
  <si>
    <t>Initial    Standard dilution (mL):</t>
  </si>
  <si>
    <t>Each Vial contains</t>
  </si>
  <si>
    <t>Average Vial Content Weight (mg):</t>
  </si>
  <si>
    <t>Sample Weight (mg)</t>
  </si>
  <si>
    <t xml:space="preserve">Docetaxel </t>
  </si>
  <si>
    <t>Each vials contains docetaxel anhydrous USP 20mg</t>
  </si>
  <si>
    <t>D8-5</t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</si>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</sst>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%&quot;"/>
    <numFmt numFmtId="173" formatCode="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23" fillId="2" borderId="0"/>
  </cellStyleXfs>
  <cellXfs count="46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4" fillId="3" borderId="42" xfId="0" applyFont="1" applyFill="1" applyBorder="1" applyAlignment="1" applyProtection="1">
      <alignment horizontal="center"/>
      <protection locked="0"/>
    </xf>
    <xf numFmtId="171" fontId="11" fillId="2" borderId="39" xfId="0" applyNumberFormat="1" applyFont="1" applyFill="1" applyBorder="1" applyAlignment="1">
      <alignment horizontal="center"/>
    </xf>
    <xf numFmtId="171" fontId="11" fillId="2" borderId="40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4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53" xfId="0" applyFont="1" applyFill="1" applyBorder="1" applyAlignment="1">
      <alignment horizontal="center"/>
    </xf>
    <xf numFmtId="0" fontId="12" fillId="7" borderId="22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54" xfId="0" applyFont="1" applyFill="1" applyBorder="1" applyAlignment="1">
      <alignment horizontal="center" wrapText="1"/>
    </xf>
    <xf numFmtId="0" fontId="12" fillId="7" borderId="37" xfId="0" applyFont="1" applyFill="1" applyBorder="1" applyAlignment="1">
      <alignment horizontal="center" wrapText="1"/>
    </xf>
    <xf numFmtId="0" fontId="11" fillId="2" borderId="42" xfId="0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43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2" fontId="11" fillId="2" borderId="55" xfId="0" applyNumberFormat="1" applyFont="1" applyFill="1" applyBorder="1" applyAlignment="1">
      <alignment horizontal="center"/>
    </xf>
    <xf numFmtId="2" fontId="11" fillId="2" borderId="56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43" xfId="0" applyFont="1" applyFill="1" applyBorder="1"/>
    <xf numFmtId="0" fontId="11" fillId="2" borderId="35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57" xfId="0" applyNumberFormat="1" applyFont="1" applyFill="1" applyBorder="1" applyAlignment="1">
      <alignment horizontal="center"/>
    </xf>
    <xf numFmtId="2" fontId="14" fillId="5" borderId="57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0" fontId="14" fillId="6" borderId="5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2" fontId="14" fillId="5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37" xfId="0" applyFont="1" applyFill="1" applyBorder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4" fillId="3" borderId="43" xfId="0" applyFont="1" applyFill="1" applyBorder="1" applyAlignment="1" applyProtection="1">
      <alignment horizontal="center"/>
      <protection locked="0"/>
    </xf>
    <xf numFmtId="171" fontId="11" fillId="2" borderId="4" xfId="0" applyNumberFormat="1" applyFont="1" applyFill="1" applyBorder="1" applyAlignment="1">
      <alignment horizontal="center"/>
    </xf>
    <xf numFmtId="0" fontId="14" fillId="3" borderId="58" xfId="0" applyFont="1" applyFill="1" applyBorder="1" applyAlignment="1" applyProtection="1">
      <alignment horizontal="center"/>
      <protection locked="0"/>
    </xf>
    <xf numFmtId="171" fontId="11" fillId="2" borderId="3" xfId="0" applyNumberFormat="1" applyFont="1" applyFill="1" applyBorder="1" applyAlignment="1">
      <alignment horizontal="center"/>
    </xf>
    <xf numFmtId="171" fontId="14" fillId="3" borderId="0" xfId="0" applyNumberFormat="1" applyFont="1" applyFill="1" applyAlignment="1" applyProtection="1">
      <alignment horizontal="center"/>
      <protection locked="0"/>
    </xf>
    <xf numFmtId="171" fontId="11" fillId="2" borderId="5" xfId="0" applyNumberFormat="1" applyFont="1" applyFill="1" applyBorder="1" applyAlignment="1">
      <alignment horizontal="center"/>
    </xf>
    <xf numFmtId="171" fontId="14" fillId="3" borderId="7" xfId="0" applyNumberFormat="1" applyFont="1" applyFill="1" applyBorder="1" applyAlignment="1" applyProtection="1">
      <alignment horizontal="center"/>
      <protection locked="0"/>
    </xf>
    <xf numFmtId="171" fontId="12" fillId="6" borderId="59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2" fontId="11" fillId="6" borderId="57" xfId="0" applyNumberFormat="1" applyFont="1" applyFill="1" applyBorder="1" applyAlignment="1">
      <alignment horizontal="center"/>
    </xf>
    <xf numFmtId="2" fontId="11" fillId="7" borderId="57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38" xfId="0" applyFont="1" applyFill="1" applyBorder="1" applyAlignment="1">
      <alignment horizontal="right"/>
    </xf>
    <xf numFmtId="166" fontId="11" fillId="7" borderId="5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60" xfId="0" applyFont="1" applyFill="1" applyBorder="1" applyAlignment="1">
      <alignment horizontal="right"/>
    </xf>
    <xf numFmtId="2" fontId="11" fillId="7" borderId="40" xfId="0" applyNumberFormat="1" applyFont="1" applyFill="1" applyBorder="1" applyAlignment="1">
      <alignment horizontal="center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2" fillId="6" borderId="17" xfId="0" applyNumberFormat="1" applyFont="1" applyFill="1" applyBorder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4" xfId="0" applyFont="1" applyFill="1" applyBorder="1"/>
    <xf numFmtId="0" fontId="12" fillId="2" borderId="37" xfId="0" applyFont="1" applyFill="1" applyBorder="1" applyAlignment="1">
      <alignment horizontal="center" wrapText="1"/>
    </xf>
    <xf numFmtId="171" fontId="14" fillId="3" borderId="44" xfId="0" applyNumberFormat="1" applyFont="1" applyFill="1" applyBorder="1" applyAlignment="1" applyProtection="1">
      <alignment horizontal="center"/>
      <protection locked="0"/>
    </xf>
    <xf numFmtId="2" fontId="11" fillId="2" borderId="39" xfId="0" applyNumberFormat="1" applyFont="1" applyFill="1" applyBorder="1" applyAlignment="1">
      <alignment horizontal="center"/>
    </xf>
    <xf numFmtId="10" fontId="11" fillId="2" borderId="40" xfId="0" applyNumberFormat="1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71" fontId="14" fillId="3" borderId="46" xfId="0" applyNumberFormat="1" applyFont="1" applyFill="1" applyBorder="1" applyAlignment="1" applyProtection="1">
      <alignment horizontal="center"/>
      <protection locked="0"/>
    </xf>
    <xf numFmtId="2" fontId="11" fillId="2" borderId="46" xfId="0" applyNumberFormat="1" applyFont="1" applyFill="1" applyBorder="1" applyAlignment="1">
      <alignment horizontal="center"/>
    </xf>
    <xf numFmtId="10" fontId="11" fillId="2" borderId="4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4" fillId="7" borderId="57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0" fontId="11" fillId="2" borderId="35" xfId="0" applyFont="1" applyFill="1" applyBorder="1"/>
    <xf numFmtId="0" fontId="11" fillId="2" borderId="6" xfId="0" applyFont="1" applyFill="1" applyBorder="1"/>
    <xf numFmtId="0" fontId="11" fillId="2" borderId="52" xfId="0" applyFont="1" applyFill="1" applyBorder="1"/>
    <xf numFmtId="0" fontId="11" fillId="2" borderId="61" xfId="0" applyFont="1" applyFill="1" applyBorder="1" applyAlignment="1">
      <alignment horizontal="center"/>
    </xf>
    <xf numFmtId="0" fontId="11" fillId="2" borderId="62" xfId="0" applyFont="1" applyFill="1" applyBorder="1" applyAlignment="1">
      <alignment horizontal="right"/>
    </xf>
    <xf numFmtId="0" fontId="14" fillId="7" borderId="18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63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55" xfId="0" applyFont="1" applyFill="1" applyBorder="1" applyAlignment="1" applyProtection="1">
      <alignment horizontal="center" wrapText="1"/>
      <protection locked="0"/>
    </xf>
    <xf numFmtId="0" fontId="23" fillId="2" borderId="0" xfId="1" applyFill="1"/>
    <xf numFmtId="0" fontId="11" fillId="2" borderId="0" xfId="1" applyFont="1" applyFill="1"/>
    <xf numFmtId="0" fontId="3" fillId="2" borderId="0" xfId="1" applyFont="1" applyFill="1"/>
    <xf numFmtId="0" fontId="12" fillId="2" borderId="0" xfId="1" applyFont="1" applyFill="1"/>
    <xf numFmtId="0" fontId="13" fillId="3" borderId="0" xfId="1" applyFont="1" applyFill="1" applyAlignment="1" applyProtection="1">
      <alignment horizontal="left"/>
      <protection locked="0"/>
    </xf>
    <xf numFmtId="170" fontId="13" fillId="3" borderId="0" xfId="1" applyNumberFormat="1" applyFont="1" applyFill="1" applyAlignment="1" applyProtection="1">
      <alignment horizontal="left"/>
      <protection locked="0"/>
    </xf>
    <xf numFmtId="170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4" fillId="3" borderId="0" xfId="1" applyFont="1" applyFill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8" fillId="2" borderId="0" xfId="1" applyFont="1" applyFill="1"/>
    <xf numFmtId="2" fontId="14" fillId="3" borderId="0" xfId="1" applyNumberFormat="1" applyFont="1" applyFill="1" applyAlignment="1" applyProtection="1">
      <alignment horizontal="center"/>
      <protection locked="0"/>
    </xf>
    <xf numFmtId="2" fontId="12" fillId="2" borderId="0" xfId="1" applyNumberFormat="1" applyFont="1" applyFill="1" applyAlignment="1">
      <alignment horizontal="center"/>
    </xf>
    <xf numFmtId="0" fontId="17" fillId="2" borderId="0" xfId="1" applyFont="1" applyFill="1" applyAlignment="1">
      <alignment horizontal="left" vertical="center" wrapText="1"/>
    </xf>
    <xf numFmtId="169" fontId="12" fillId="2" borderId="0" xfId="1" applyNumberFormat="1" applyFont="1" applyFill="1" applyAlignment="1">
      <alignment horizontal="center"/>
    </xf>
    <xf numFmtId="0" fontId="15" fillId="2" borderId="0" xfId="1" applyFont="1" applyFill="1"/>
    <xf numFmtId="0" fontId="11" fillId="2" borderId="33" xfId="1" applyFont="1" applyFill="1" applyBorder="1" applyAlignment="1">
      <alignment horizontal="right"/>
    </xf>
    <xf numFmtId="0" fontId="14" fillId="3" borderId="37" xfId="1" applyFont="1" applyFill="1" applyBorder="1" applyAlignment="1" applyProtection="1">
      <alignment horizontal="center"/>
      <protection locked="0"/>
    </xf>
    <xf numFmtId="0" fontId="11" fillId="2" borderId="35" xfId="1" applyFont="1" applyFill="1" applyBorder="1" applyAlignment="1">
      <alignment horizontal="right"/>
    </xf>
    <xf numFmtId="0" fontId="14" fillId="3" borderId="43" xfId="1" applyFont="1" applyFill="1" applyBorder="1" applyAlignment="1" applyProtection="1">
      <alignment horizontal="center"/>
      <protection locked="0"/>
    </xf>
    <xf numFmtId="0" fontId="12" fillId="2" borderId="37" xfId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/>
    </xf>
    <xf numFmtId="0" fontId="12" fillId="2" borderId="39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1" fillId="2" borderId="41" xfId="1" applyFont="1" applyFill="1" applyBorder="1" applyAlignment="1">
      <alignment horizontal="center"/>
    </xf>
    <xf numFmtId="0" fontId="14" fillId="3" borderId="42" xfId="1" applyFont="1" applyFill="1" applyBorder="1" applyAlignment="1" applyProtection="1">
      <alignment horizontal="center"/>
      <protection locked="0"/>
    </xf>
    <xf numFmtId="171" fontId="11" fillId="2" borderId="39" xfId="1" applyNumberFormat="1" applyFont="1" applyFill="1" applyBorder="1" applyAlignment="1">
      <alignment horizontal="center"/>
    </xf>
    <xf numFmtId="171" fontId="11" fillId="2" borderId="40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center"/>
    </xf>
    <xf numFmtId="0" fontId="14" fillId="3" borderId="35" xfId="1" applyFont="1" applyFill="1" applyBorder="1" applyAlignment="1" applyProtection="1">
      <alignment horizontal="center"/>
      <protection locked="0"/>
    </xf>
    <xf numFmtId="171" fontId="11" fillId="2" borderId="44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 applyAlignment="1">
      <alignment horizontal="center"/>
    </xf>
    <xf numFmtId="0" fontId="14" fillId="3" borderId="45" xfId="1" applyFont="1" applyFill="1" applyBorder="1" applyAlignment="1" applyProtection="1">
      <alignment horizontal="center"/>
      <protection locked="0"/>
    </xf>
    <xf numFmtId="171" fontId="11" fillId="2" borderId="46" xfId="1" applyNumberFormat="1" applyFont="1" applyFill="1" applyBorder="1" applyAlignment="1">
      <alignment horizontal="center"/>
    </xf>
    <xf numFmtId="171" fontId="11" fillId="2" borderId="47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1" fontId="12" fillId="6" borderId="25" xfId="1" applyNumberFormat="1" applyFont="1" applyFill="1" applyBorder="1" applyAlignment="1">
      <alignment horizontal="center"/>
    </xf>
    <xf numFmtId="171" fontId="12" fillId="6" borderId="48" xfId="1" applyNumberFormat="1" applyFont="1" applyFill="1" applyBorder="1" applyAlignment="1">
      <alignment horizontal="center"/>
    </xf>
    <xf numFmtId="171" fontId="12" fillId="6" borderId="4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50" xfId="1" applyFont="1" applyFill="1" applyBorder="1" applyAlignment="1">
      <alignment horizontal="right"/>
    </xf>
    <xf numFmtId="0" fontId="14" fillId="3" borderId="28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17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17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2" fontId="11" fillId="6" borderId="18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4" fillId="3" borderId="17" xfId="1" applyFont="1" applyFill="1" applyBorder="1" applyAlignment="1" applyProtection="1">
      <alignment horizontal="center"/>
      <protection locked="0"/>
    </xf>
    <xf numFmtId="1" fontId="11" fillId="2" borderId="0" xfId="1" applyNumberFormat="1" applyFont="1" applyFill="1" applyAlignment="1">
      <alignment horizontal="center"/>
    </xf>
    <xf numFmtId="0" fontId="11" fillId="2" borderId="42" xfId="1" applyFont="1" applyFill="1" applyBorder="1" applyAlignment="1">
      <alignment horizontal="right"/>
    </xf>
    <xf numFmtId="2" fontId="11" fillId="6" borderId="32" xfId="1" applyNumberFormat="1" applyFont="1" applyFill="1" applyBorder="1" applyAlignment="1">
      <alignment horizontal="center"/>
    </xf>
    <xf numFmtId="171" fontId="12" fillId="7" borderId="31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17" xfId="1" applyNumberFormat="1" applyFont="1" applyFill="1" applyBorder="1" applyAlignment="1">
      <alignment horizontal="center"/>
    </xf>
    <xf numFmtId="0" fontId="11" fillId="2" borderId="52" xfId="1" applyFont="1" applyFill="1" applyBorder="1" applyAlignment="1">
      <alignment horizontal="right"/>
    </xf>
    <xf numFmtId="0" fontId="11" fillId="7" borderId="32" xfId="1" applyFont="1" applyFill="1" applyBorder="1" applyAlignment="1">
      <alignment horizontal="center"/>
    </xf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3" fontId="14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31" xfId="1" applyNumberFormat="1" applyFont="1" applyFill="1" applyBorder="1" applyAlignment="1">
      <alignment horizontal="center"/>
    </xf>
    <xf numFmtId="0" fontId="12" fillId="2" borderId="31" xfId="1" applyFont="1" applyFill="1" applyBorder="1" applyAlignment="1">
      <alignment horizontal="center"/>
    </xf>
    <xf numFmtId="0" fontId="11" fillId="2" borderId="31" xfId="1" applyFont="1" applyFill="1" applyBorder="1" applyAlignment="1">
      <alignment horizontal="center"/>
    </xf>
    <xf numFmtId="0" fontId="14" fillId="3" borderId="33" xfId="1" applyFont="1" applyFill="1" applyBorder="1" applyAlignment="1" applyProtection="1">
      <alignment horizontal="center"/>
      <protection locked="0"/>
    </xf>
    <xf numFmtId="2" fontId="11" fillId="2" borderId="33" xfId="1" applyNumberFormat="1" applyFont="1" applyFill="1" applyBorder="1" applyAlignment="1">
      <alignment horizontal="center"/>
    </xf>
    <xf numFmtId="10" fontId="11" fillId="2" borderId="31" xfId="1" applyNumberFormat="1" applyFont="1" applyFill="1" applyBorder="1" applyAlignment="1">
      <alignment horizontal="center" vertical="center"/>
    </xf>
    <xf numFmtId="0" fontId="11" fillId="2" borderId="65" xfId="1" applyFont="1" applyFill="1" applyBorder="1" applyAlignment="1">
      <alignment horizontal="center"/>
    </xf>
    <xf numFmtId="2" fontId="11" fillId="2" borderId="35" xfId="1" applyNumberFormat="1" applyFont="1" applyFill="1" applyBorder="1" applyAlignment="1">
      <alignment horizontal="center"/>
    </xf>
    <xf numFmtId="10" fontId="11" fillId="2" borderId="65" xfId="1" applyNumberFormat="1" applyFont="1" applyFill="1" applyBorder="1" applyAlignment="1">
      <alignment horizontal="center" vertical="center"/>
    </xf>
    <xf numFmtId="0" fontId="11" fillId="2" borderId="32" xfId="1" applyFont="1" applyFill="1" applyBorder="1" applyAlignment="1">
      <alignment horizontal="center"/>
    </xf>
    <xf numFmtId="0" fontId="14" fillId="3" borderId="52" xfId="1" applyFont="1" applyFill="1" applyBorder="1" applyAlignment="1" applyProtection="1">
      <alignment horizontal="center"/>
      <protection locked="0"/>
    </xf>
    <xf numFmtId="2" fontId="11" fillId="2" borderId="31" xfId="1" applyNumberFormat="1" applyFont="1" applyFill="1" applyBorder="1" applyAlignment="1">
      <alignment horizontal="center"/>
    </xf>
    <xf numFmtId="10" fontId="11" fillId="2" borderId="37" xfId="1" applyNumberFormat="1" applyFont="1" applyFill="1" applyBorder="1" applyAlignment="1">
      <alignment horizontal="center" vertical="center"/>
    </xf>
    <xf numFmtId="2" fontId="11" fillId="2" borderId="65" xfId="1" applyNumberFormat="1" applyFont="1" applyFill="1" applyBorder="1" applyAlignment="1">
      <alignment horizontal="center"/>
    </xf>
    <xf numFmtId="10" fontId="11" fillId="2" borderId="43" xfId="1" applyNumberFormat="1" applyFont="1" applyFill="1" applyBorder="1" applyAlignment="1">
      <alignment horizontal="center" vertical="center"/>
    </xf>
    <xf numFmtId="2" fontId="11" fillId="2" borderId="32" xfId="1" applyNumberFormat="1" applyFont="1" applyFill="1" applyBorder="1" applyAlignment="1">
      <alignment horizontal="center"/>
    </xf>
    <xf numFmtId="10" fontId="11" fillId="2" borderId="56" xfId="1" applyNumberFormat="1" applyFont="1" applyFill="1" applyBorder="1" applyAlignment="1">
      <alignment horizontal="center" vertical="center"/>
    </xf>
    <xf numFmtId="0" fontId="13" fillId="2" borderId="56" xfId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right"/>
    </xf>
    <xf numFmtId="10" fontId="14" fillId="7" borderId="15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10" fontId="14" fillId="6" borderId="16" xfId="1" applyNumberFormat="1" applyFont="1" applyFill="1" applyBorder="1" applyAlignment="1">
      <alignment horizontal="center"/>
    </xf>
    <xf numFmtId="0" fontId="11" fillId="2" borderId="18" xfId="1" applyFont="1" applyFill="1" applyBorder="1" applyAlignment="1">
      <alignment horizontal="right"/>
    </xf>
    <xf numFmtId="0" fontId="14" fillId="7" borderId="19" xfId="1" applyFont="1" applyFill="1" applyBorder="1" applyAlignment="1">
      <alignment horizontal="center"/>
    </xf>
    <xf numFmtId="165" fontId="14" fillId="2" borderId="0" xfId="1" applyNumberFormat="1" applyFont="1" applyFill="1" applyAlignment="1">
      <alignment horizontal="center"/>
    </xf>
    <xf numFmtId="0" fontId="17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2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 applyProtection="1">
      <protection locked="0"/>
    </xf>
    <xf numFmtId="0" fontId="11" fillId="2" borderId="7" xfId="1" applyFont="1" applyFill="1" applyBorder="1"/>
    <xf numFmtId="0" fontId="12" fillId="2" borderId="11" xfId="1" applyFont="1" applyFill="1" applyBorder="1" applyProtection="1">
      <protection locked="0"/>
    </xf>
    <xf numFmtId="0" fontId="12" fillId="2" borderId="11" xfId="1" applyFont="1" applyFill="1" applyBorder="1"/>
    <xf numFmtId="0" fontId="11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7" fillId="2" borderId="33" xfId="1" applyFont="1" applyFill="1" applyBorder="1" applyAlignment="1">
      <alignment horizontal="left" vertical="center" wrapText="1"/>
    </xf>
    <xf numFmtId="0" fontId="17" fillId="2" borderId="37" xfId="1" applyFont="1" applyFill="1" applyBorder="1" applyAlignment="1">
      <alignment horizontal="left" vertical="center" wrapText="1"/>
    </xf>
    <xf numFmtId="0" fontId="17" fillId="2" borderId="52" xfId="1" applyFont="1" applyFill="1" applyBorder="1" applyAlignment="1">
      <alignment horizontal="left" vertical="center" wrapText="1"/>
    </xf>
    <xf numFmtId="0" fontId="17" fillId="2" borderId="56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4" fillId="3" borderId="31" xfId="1" applyNumberFormat="1" applyFont="1" applyFill="1" applyBorder="1" applyAlignment="1" applyProtection="1">
      <alignment horizontal="center" vertical="center"/>
      <protection locked="0"/>
    </xf>
    <xf numFmtId="2" fontId="14" fillId="3" borderId="65" xfId="1" applyNumberFormat="1" applyFont="1" applyFill="1" applyBorder="1" applyAlignment="1" applyProtection="1">
      <alignment horizontal="center" vertical="center"/>
      <protection locked="0"/>
    </xf>
    <xf numFmtId="2" fontId="14" fillId="3" borderId="32" xfId="1" applyNumberFormat="1" applyFont="1" applyFill="1" applyBorder="1" applyAlignment="1" applyProtection="1">
      <alignment horizontal="center" vertical="center"/>
      <protection locked="0"/>
    </xf>
    <xf numFmtId="0" fontId="12" fillId="2" borderId="52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/>
      <protection locked="0"/>
    </xf>
    <xf numFmtId="0" fontId="17" fillId="2" borderId="64" xfId="1" applyFont="1" applyFill="1" applyBorder="1" applyAlignment="1">
      <alignment horizontal="justify" vertical="center" wrapText="1"/>
    </xf>
    <xf numFmtId="0" fontId="17" fillId="2" borderId="30" xfId="1" applyFont="1" applyFill="1" applyBorder="1" applyAlignment="1">
      <alignment horizontal="justify" vertical="center" wrapText="1"/>
    </xf>
    <xf numFmtId="0" fontId="17" fillId="2" borderId="13" xfId="1" applyFont="1" applyFill="1" applyBorder="1" applyAlignment="1">
      <alignment horizontal="justify" vertical="center" wrapText="1"/>
    </xf>
    <xf numFmtId="0" fontId="17" fillId="2" borderId="64" xfId="1" applyFont="1" applyFill="1" applyBorder="1" applyAlignment="1">
      <alignment horizontal="left" vertical="center" wrapText="1"/>
    </xf>
    <xf numFmtId="0" fontId="17" fillId="2" borderId="30" xfId="1" applyFont="1" applyFill="1" applyBorder="1" applyAlignment="1">
      <alignment horizontal="left" vertical="center" wrapText="1"/>
    </xf>
    <xf numFmtId="0" fontId="17" fillId="2" borderId="13" xfId="1" applyFont="1" applyFill="1" applyBorder="1" applyAlignment="1">
      <alignment horizontal="left" vertical="center" wrapText="1"/>
    </xf>
    <xf numFmtId="0" fontId="12" fillId="2" borderId="20" xfId="1" applyFont="1" applyFill="1" applyBorder="1" applyAlignment="1">
      <alignment horizontal="center"/>
    </xf>
    <xf numFmtId="0" fontId="12" fillId="2" borderId="50" xfId="1" applyFont="1" applyFill="1" applyBorder="1" applyAlignment="1">
      <alignment horizontal="center"/>
    </xf>
    <xf numFmtId="0" fontId="12" fillId="2" borderId="29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17" fillId="2" borderId="64" xfId="1" applyFont="1" applyFill="1" applyBorder="1" applyAlignment="1">
      <alignment horizontal="center"/>
    </xf>
    <xf numFmtId="0" fontId="17" fillId="2" borderId="30" xfId="1" applyFont="1" applyFill="1" applyBorder="1" applyAlignment="1">
      <alignment horizontal="center"/>
    </xf>
    <xf numFmtId="0" fontId="17" fillId="2" borderId="13" xfId="1" applyFont="1" applyFill="1" applyBorder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7" fillId="2" borderId="6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7" xfId="0" applyFont="1" applyFill="1" applyBorder="1" applyAlignment="1">
      <alignment horizontal="left" vertical="center" wrapText="1"/>
    </xf>
    <xf numFmtId="0" fontId="17" fillId="2" borderId="52" xfId="0" applyFont="1" applyFill="1" applyBorder="1" applyAlignment="1">
      <alignment horizontal="left" vertical="center" wrapText="1"/>
    </xf>
    <xf numFmtId="0" fontId="17" fillId="2" borderId="56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6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6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50" xfId="0" applyFont="1" applyFill="1" applyBorder="1" applyAlignment="1">
      <alignment horizontal="center"/>
    </xf>
    <xf numFmtId="0" fontId="17" fillId="2" borderId="6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5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29" sqref="A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04" t="s">
        <v>0</v>
      </c>
      <c r="B15" s="404"/>
      <c r="C15" s="404"/>
      <c r="D15" s="404"/>
      <c r="E15" s="40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138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98.7</v>
      </c>
      <c r="C19" s="10"/>
      <c r="D19" s="10"/>
      <c r="E19" s="10"/>
    </row>
    <row r="20" spans="1:6" ht="16.5" customHeight="1" x14ac:dyDescent="0.3">
      <c r="A20" s="7" t="s">
        <v>8</v>
      </c>
      <c r="B20" s="12">
        <v>21.21</v>
      </c>
      <c r="C20" s="10"/>
      <c r="D20" s="10"/>
      <c r="E20" s="10"/>
    </row>
    <row r="21" spans="1:6" ht="16.5" customHeight="1" x14ac:dyDescent="0.3">
      <c r="A21" s="7" t="s">
        <v>10</v>
      </c>
      <c r="B21" s="13">
        <f>21.21/100</f>
        <v>0.21210000000000001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40934865</v>
      </c>
      <c r="C24" s="18">
        <v>172559.9</v>
      </c>
      <c r="D24" s="19">
        <v>1</v>
      </c>
      <c r="E24" s="20">
        <v>19.3</v>
      </c>
    </row>
    <row r="25" spans="1:6" ht="16.5" customHeight="1" x14ac:dyDescent="0.3">
      <c r="A25" s="17">
        <v>2</v>
      </c>
      <c r="B25" s="18">
        <v>41109823</v>
      </c>
      <c r="C25" s="18">
        <v>178018.2</v>
      </c>
      <c r="D25" s="19">
        <v>1.1000000000000001</v>
      </c>
      <c r="E25" s="19">
        <v>19.5</v>
      </c>
    </row>
    <row r="26" spans="1:6" ht="16.5" customHeight="1" x14ac:dyDescent="0.3">
      <c r="A26" s="17">
        <v>3</v>
      </c>
      <c r="B26" s="18">
        <v>40950387</v>
      </c>
      <c r="C26" s="18">
        <v>172469.3</v>
      </c>
      <c r="D26" s="19">
        <v>1.1000000000000001</v>
      </c>
      <c r="E26" s="19">
        <v>19.3</v>
      </c>
    </row>
    <row r="27" spans="1:6" ht="16.5" customHeight="1" x14ac:dyDescent="0.3">
      <c r="A27" s="17">
        <v>4</v>
      </c>
      <c r="B27" s="18">
        <v>41203495</v>
      </c>
      <c r="C27" s="18">
        <v>178646</v>
      </c>
      <c r="D27" s="19">
        <v>1</v>
      </c>
      <c r="E27" s="19">
        <v>19.5</v>
      </c>
    </row>
    <row r="28" spans="1:6" ht="16.5" customHeight="1" x14ac:dyDescent="0.3">
      <c r="A28" s="17">
        <v>5</v>
      </c>
      <c r="B28" s="18">
        <v>41062235</v>
      </c>
      <c r="C28" s="18">
        <v>177234.8</v>
      </c>
      <c r="D28" s="19">
        <v>1.1000000000000001</v>
      </c>
      <c r="E28" s="19">
        <v>19.3</v>
      </c>
    </row>
    <row r="29" spans="1:6" ht="16.5" customHeight="1" x14ac:dyDescent="0.3">
      <c r="A29" s="17">
        <v>6</v>
      </c>
      <c r="B29" s="21">
        <v>41038130</v>
      </c>
      <c r="C29" s="21">
        <v>179650.8</v>
      </c>
      <c r="D29" s="22">
        <v>1</v>
      </c>
      <c r="E29" s="22">
        <v>19.399999999999999</v>
      </c>
    </row>
    <row r="30" spans="1:6" ht="16.5" customHeight="1" x14ac:dyDescent="0.3">
      <c r="A30" s="23" t="s">
        <v>18</v>
      </c>
      <c r="B30" s="24">
        <f>AVERAGE(B24:B29)</f>
        <v>41049822.5</v>
      </c>
      <c r="C30" s="25">
        <f>AVERAGE(C24:C29)</f>
        <v>176429.83333333334</v>
      </c>
      <c r="D30" s="26">
        <f>AVERAGE(D24:D29)</f>
        <v>1.05</v>
      </c>
      <c r="E30" s="26">
        <f>AVERAGE(E24:E29)</f>
        <v>19.383333333333329</v>
      </c>
    </row>
    <row r="31" spans="1:6" ht="16.5" customHeight="1" x14ac:dyDescent="0.3">
      <c r="A31" s="27" t="s">
        <v>19</v>
      </c>
      <c r="B31" s="28">
        <f>(STDEV(B24:B29)/B30)</f>
        <v>2.4508482559973148E-3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05" t="s">
        <v>26</v>
      </c>
      <c r="C59" s="40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141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workbookViewId="0">
      <selection activeCell="B26" sqref="B26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411" t="s">
        <v>31</v>
      </c>
      <c r="B8" s="411"/>
      <c r="C8" s="411"/>
      <c r="D8" s="411"/>
      <c r="E8" s="411"/>
      <c r="F8" s="411"/>
      <c r="G8" s="411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412" t="s">
        <v>32</v>
      </c>
      <c r="B10" s="412"/>
      <c r="C10" s="412"/>
      <c r="D10" s="412"/>
      <c r="E10" s="412"/>
      <c r="F10" s="412"/>
      <c r="G10" s="412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406" t="s">
        <v>33</v>
      </c>
      <c r="B11" s="406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406" t="s">
        <v>34</v>
      </c>
      <c r="B12" s="406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406" t="s">
        <v>35</v>
      </c>
      <c r="B13" s="406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406" t="s">
        <v>36</v>
      </c>
      <c r="B14" s="406"/>
      <c r="C14" s="410" t="s">
        <v>11</v>
      </c>
      <c r="D14" s="410"/>
      <c r="E14" s="410"/>
      <c r="F14" s="410"/>
      <c r="G14" s="410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406" t="s">
        <v>37</v>
      </c>
      <c r="B15" s="406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406" t="s">
        <v>38</v>
      </c>
      <c r="B16" s="406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407" t="s">
        <v>1</v>
      </c>
      <c r="B18" s="407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20205.419999999998</v>
      </c>
      <c r="C21" s="83">
        <v>19025.72</v>
      </c>
      <c r="D21" s="84">
        <f t="shared" ref="D21:D40" si="0">B21-C21</f>
        <v>1179.6999999999971</v>
      </c>
      <c r="E21" s="85">
        <f t="shared" ref="E21:E40" si="1">(D21-$D$43)/$D$43</f>
        <v>-1.2374411983114387E-2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20312.46</v>
      </c>
      <c r="C22" s="88">
        <v>19136.66</v>
      </c>
      <c r="D22" s="89">
        <f t="shared" si="0"/>
        <v>1175.7999999999993</v>
      </c>
      <c r="E22" s="85">
        <f t="shared" si="1"/>
        <v>-1.5639428337495761E-2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19994.79</v>
      </c>
      <c r="C23" s="88">
        <v>18790.330000000002</v>
      </c>
      <c r="D23" s="89">
        <f t="shared" si="0"/>
        <v>1204.4599999999991</v>
      </c>
      <c r="E23" s="85">
        <f t="shared" si="1"/>
        <v>8.3542559488175953E-3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20109.650000000001</v>
      </c>
      <c r="C24" s="88">
        <v>18904.740000000002</v>
      </c>
      <c r="D24" s="89">
        <f t="shared" si="0"/>
        <v>1204.9099999999999</v>
      </c>
      <c r="E24" s="85">
        <f t="shared" si="1"/>
        <v>8.7309886050931894E-3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19994.689999999999</v>
      </c>
      <c r="C25" s="88">
        <v>18803.240000000002</v>
      </c>
      <c r="D25" s="89">
        <f t="shared" si="0"/>
        <v>1191.4499999999971</v>
      </c>
      <c r="E25" s="85">
        <f t="shared" si="1"/>
        <v>-2.5375037359342272E-3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20034.11</v>
      </c>
      <c r="C26" s="88">
        <v>18836.2</v>
      </c>
      <c r="D26" s="89">
        <f t="shared" si="0"/>
        <v>1197.9099999999999</v>
      </c>
      <c r="E26" s="85">
        <f t="shared" si="1"/>
        <v>2.8707028408156482E-3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20041.52</v>
      </c>
      <c r="C27" s="88">
        <v>18866.490000000002</v>
      </c>
      <c r="D27" s="89">
        <f t="shared" si="0"/>
        <v>1175.0299999999988</v>
      </c>
      <c r="E27" s="85">
        <f t="shared" si="1"/>
        <v>-1.6284059771566658E-2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19766.669999999998</v>
      </c>
      <c r="C28" s="88">
        <v>18564.25</v>
      </c>
      <c r="D28" s="89">
        <f t="shared" si="0"/>
        <v>1202.4199999999983</v>
      </c>
      <c r="E28" s="85">
        <f t="shared" si="1"/>
        <v>6.6464012403702668E-3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20116.650000000001</v>
      </c>
      <c r="C29" s="88">
        <v>18931.849999999999</v>
      </c>
      <c r="D29" s="89">
        <f t="shared" si="0"/>
        <v>1184.8000000000029</v>
      </c>
      <c r="E29" s="85">
        <f t="shared" si="1"/>
        <v>-8.1047752119930185E-3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19895.849999999999</v>
      </c>
      <c r="C30" s="88">
        <v>18702.349999999999</v>
      </c>
      <c r="D30" s="89">
        <f t="shared" si="0"/>
        <v>1193.5</v>
      </c>
      <c r="E30" s="85">
        <f t="shared" si="1"/>
        <v>-8.2127719067908171E-4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20112.55</v>
      </c>
      <c r="C31" s="88">
        <v>18909.14</v>
      </c>
      <c r="D31" s="89">
        <f t="shared" si="0"/>
        <v>1203.4099999999999</v>
      </c>
      <c r="E31" s="85">
        <f t="shared" si="1"/>
        <v>7.4752130841765742E-3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19957.75</v>
      </c>
      <c r="C32" s="88">
        <v>18753.28</v>
      </c>
      <c r="D32" s="89">
        <f t="shared" si="0"/>
        <v>1204.4700000000012</v>
      </c>
      <c r="E32" s="85">
        <f t="shared" si="1"/>
        <v>8.3626277856254129E-3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20141.27</v>
      </c>
      <c r="C33" s="88">
        <v>18943.59</v>
      </c>
      <c r="D33" s="89">
        <f t="shared" si="0"/>
        <v>1197.6800000000003</v>
      </c>
      <c r="E33" s="85">
        <f t="shared" si="1"/>
        <v>2.6781505942754654E-3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19982.48</v>
      </c>
      <c r="C34" s="88">
        <v>18777.47</v>
      </c>
      <c r="D34" s="89">
        <f t="shared" si="0"/>
        <v>1205.0099999999984</v>
      </c>
      <c r="E34" s="85">
        <f t="shared" si="1"/>
        <v>8.8147069731530792E-3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19867.34</v>
      </c>
      <c r="C35" s="88">
        <v>18664.18</v>
      </c>
      <c r="D35" s="89">
        <f t="shared" si="0"/>
        <v>1203.1599999999999</v>
      </c>
      <c r="E35" s="85">
        <f t="shared" si="1"/>
        <v>7.2659171640238043E-3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20301.12</v>
      </c>
      <c r="C36" s="88">
        <v>19105.43</v>
      </c>
      <c r="D36" s="89">
        <f t="shared" si="0"/>
        <v>1195.6899999999987</v>
      </c>
      <c r="E36" s="85">
        <f t="shared" si="1"/>
        <v>1.0121550698580814E-3</v>
      </c>
      <c r="G36" s="66"/>
      <c r="H36" s="66"/>
    </row>
    <row r="37" spans="1:15" ht="15" x14ac:dyDescent="0.3">
      <c r="A37" s="86">
        <v>17</v>
      </c>
      <c r="B37" s="90">
        <v>19902.919999999998</v>
      </c>
      <c r="C37" s="88">
        <v>18697.669999999998</v>
      </c>
      <c r="D37" s="89">
        <f t="shared" si="0"/>
        <v>1205.25</v>
      </c>
      <c r="E37" s="85">
        <f t="shared" si="1"/>
        <v>9.0156310565010778E-3</v>
      </c>
    </row>
    <row r="38" spans="1:15" ht="15" x14ac:dyDescent="0.3">
      <c r="A38" s="86">
        <v>18</v>
      </c>
      <c r="B38" s="90">
        <v>20079.310000000001</v>
      </c>
      <c r="C38" s="88">
        <v>18869.02</v>
      </c>
      <c r="D38" s="89">
        <f t="shared" si="0"/>
        <v>1210.2900000000009</v>
      </c>
      <c r="E38" s="85">
        <f t="shared" si="1"/>
        <v>1.323503680678164E-2</v>
      </c>
    </row>
    <row r="39" spans="1:15" ht="15" x14ac:dyDescent="0.3">
      <c r="A39" s="86">
        <v>19</v>
      </c>
      <c r="B39" s="90">
        <v>20176.91</v>
      </c>
      <c r="C39" s="88">
        <v>18995.060000000001</v>
      </c>
      <c r="D39" s="89">
        <f t="shared" si="0"/>
        <v>1181.8499999999985</v>
      </c>
      <c r="E39" s="85">
        <f t="shared" si="1"/>
        <v>-1.0574467069799353E-2</v>
      </c>
    </row>
    <row r="40" spans="1:15" ht="14.25" customHeight="1" x14ac:dyDescent="0.3">
      <c r="A40" s="91">
        <v>20</v>
      </c>
      <c r="B40" s="92">
        <v>20373.080000000002</v>
      </c>
      <c r="C40" s="93">
        <v>19200.25</v>
      </c>
      <c r="D40" s="94">
        <f t="shared" si="0"/>
        <v>1172.8300000000017</v>
      </c>
      <c r="E40" s="95">
        <f t="shared" si="1"/>
        <v>-1.812586386890859E-2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401366.54</v>
      </c>
      <c r="C42" s="98">
        <f>SUM(C21:C40)</f>
        <v>377476.92000000004</v>
      </c>
      <c r="D42" s="99">
        <f>SUM(D21:D40)</f>
        <v>23889.619999999992</v>
      </c>
    </row>
    <row r="43" spans="1:15" ht="15.75" customHeight="1" x14ac:dyDescent="0.3">
      <c r="A43" s="100" t="s">
        <v>47</v>
      </c>
      <c r="B43" s="101">
        <f>AVERAGE(B21:B40)</f>
        <v>20068.326999999997</v>
      </c>
      <c r="C43" s="102">
        <f>AVERAGE(C21:C40)</f>
        <v>18873.846000000001</v>
      </c>
      <c r="D43" s="103">
        <f>AVERAGE(D21:D40)</f>
        <v>1194.4809999999995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408">
        <f>D43</f>
        <v>1194.4809999999995</v>
      </c>
      <c r="C47" s="107">
        <f>-(IF(D43&gt;300, 7.5%, 10%))</f>
        <v>-7.4999999999999997E-2</v>
      </c>
      <c r="D47" s="108">
        <f>IF(D43&lt;300, D43*0.9, D43*0.925)</f>
        <v>1104.8949249999996</v>
      </c>
    </row>
    <row r="48" spans="1:15" ht="15.75" customHeight="1" x14ac:dyDescent="0.3">
      <c r="B48" s="409"/>
      <c r="C48" s="109">
        <f>+(IF(D43&gt;300, 7.5%, 10%))</f>
        <v>7.4999999999999997E-2</v>
      </c>
      <c r="D48" s="108">
        <f>IF(D43&lt;300, D43*1.1, D43*1.075)</f>
        <v>1284.0670749999995</v>
      </c>
    </row>
    <row r="49" spans="1:7" ht="14.25" customHeight="1" x14ac:dyDescent="0.3">
      <c r="A49" s="110"/>
      <c r="D49" s="111"/>
    </row>
    <row r="50" spans="1:7" ht="15" customHeight="1" x14ac:dyDescent="0.3">
      <c r="B50" s="405" t="s">
        <v>26</v>
      </c>
      <c r="C50" s="405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4" priority="1" operator="notBetween">
      <formula>IF(+$D$43&lt;300, -10.5%, -7.5%)</formula>
      <formula>IF(+$D$43&lt;300, 10.5%, 7.5%)</formula>
    </cfRule>
  </conditionalFormatting>
  <conditionalFormatting sqref="E22">
    <cfRule type="cellIs" dxfId="23" priority="2" operator="notBetween">
      <formula>IF(+$D$43&lt;300, -10.5%, -7.5%)</formula>
      <formula>IF(+$D$43&lt;300, 10.5%, 7.5%)</formula>
    </cfRule>
  </conditionalFormatting>
  <conditionalFormatting sqref="E23">
    <cfRule type="cellIs" dxfId="22" priority="3" operator="notBetween">
      <formula>IF(+$D$43&lt;300, -10.5%, -7.5%)</formula>
      <formula>IF(+$D$43&lt;300, 10.5%, 7.5%)</formula>
    </cfRule>
  </conditionalFormatting>
  <conditionalFormatting sqref="E24">
    <cfRule type="cellIs" dxfId="21" priority="4" operator="notBetween">
      <formula>IF(+$D$43&lt;300, -10.5%, -7.5%)</formula>
      <formula>IF(+$D$43&lt;300, 10.5%, 7.5%)</formula>
    </cfRule>
  </conditionalFormatting>
  <conditionalFormatting sqref="E25">
    <cfRule type="cellIs" dxfId="20" priority="5" operator="notBetween">
      <formula>IF(+$D$43&lt;300, -10.5%, -7.5%)</formula>
      <formula>IF(+$D$43&lt;300, 10.5%, 7.5%)</formula>
    </cfRule>
  </conditionalFormatting>
  <conditionalFormatting sqref="E26">
    <cfRule type="cellIs" dxfId="19" priority="6" operator="notBetween">
      <formula>IF(+$D$43&lt;300, -10.5%, -7.5%)</formula>
      <formula>IF(+$D$43&lt;300, 10.5%, 7.5%)</formula>
    </cfRule>
  </conditionalFormatting>
  <conditionalFormatting sqref="E27">
    <cfRule type="cellIs" dxfId="18" priority="7" operator="notBetween">
      <formula>IF(+$D$43&lt;300, -10.5%, -7.5%)</formula>
      <formula>IF(+$D$43&lt;300, 10.5%, 7.5%)</formula>
    </cfRule>
  </conditionalFormatting>
  <conditionalFormatting sqref="E28">
    <cfRule type="cellIs" dxfId="17" priority="8" operator="notBetween">
      <formula>IF(+$D$43&lt;300, -10.5%, -7.5%)</formula>
      <formula>IF(+$D$43&lt;300, 10.5%, 7.5%)</formula>
    </cfRule>
  </conditionalFormatting>
  <conditionalFormatting sqref="E29">
    <cfRule type="cellIs" dxfId="16" priority="9" operator="notBetween">
      <formula>IF(+$D$43&lt;300, -10.5%, -7.5%)</formula>
      <formula>IF(+$D$43&lt;300, 10.5%, 7.5%)</formula>
    </cfRule>
  </conditionalFormatting>
  <conditionalFormatting sqref="E30">
    <cfRule type="cellIs" dxfId="15" priority="10" operator="notBetween">
      <formula>IF(+$D$43&lt;300, -10.5%, -7.5%)</formula>
      <formula>IF(+$D$43&lt;300, 10.5%, 7.5%)</formula>
    </cfRule>
  </conditionalFormatting>
  <conditionalFormatting sqref="E31">
    <cfRule type="cellIs" dxfId="14" priority="11" operator="notBetween">
      <formula>IF(+$D$43&lt;300, -10.5%, -7.5%)</formula>
      <formula>IF(+$D$43&lt;300, 10.5%, 7.5%)</formula>
    </cfRule>
  </conditionalFormatting>
  <conditionalFormatting sqref="E32">
    <cfRule type="cellIs" dxfId="13" priority="12" operator="notBetween">
      <formula>IF(+$D$43&lt;300, -10.5%, -7.5%)</formula>
      <formula>IF(+$D$43&lt;300, 10.5%, 7.5%)</formula>
    </cfRule>
  </conditionalFormatting>
  <conditionalFormatting sqref="E33">
    <cfRule type="cellIs" dxfId="12" priority="13" operator="notBetween">
      <formula>IF(+$D$43&lt;300, -10.5%, -7.5%)</formula>
      <formula>IF(+$D$43&lt;300, 10.5%, 7.5%)</formula>
    </cfRule>
  </conditionalFormatting>
  <conditionalFormatting sqref="E34">
    <cfRule type="cellIs" dxfId="11" priority="14" operator="notBetween">
      <formula>IF(+$D$43&lt;300, -10.5%, -7.5%)</formula>
      <formula>IF(+$D$43&lt;300, 10.5%, 7.5%)</formula>
    </cfRule>
  </conditionalFormatting>
  <conditionalFormatting sqref="E35">
    <cfRule type="cellIs" dxfId="10" priority="15" operator="notBetween">
      <formula>IF(+$D$43&lt;300, -10.5%, -7.5%)</formula>
      <formula>IF(+$D$43&lt;300, 10.5%, 7.5%)</formula>
    </cfRule>
  </conditionalFormatting>
  <conditionalFormatting sqref="E36">
    <cfRule type="cellIs" dxfId="9" priority="16" operator="notBetween">
      <formula>IF(+$D$43&lt;300, -10.5%, -7.5%)</formula>
      <formula>IF(+$D$43&lt;300, 10.5%, 7.5%)</formula>
    </cfRule>
  </conditionalFormatting>
  <conditionalFormatting sqref="E37">
    <cfRule type="cellIs" dxfId="8" priority="17" operator="notBetween">
      <formula>IF(+$D$43&lt;300, -10.5%, -7.5%)</formula>
      <formula>IF(+$D$43&lt;300, 10.5%, 7.5%)</formula>
    </cfRule>
  </conditionalFormatting>
  <conditionalFormatting sqref="E38">
    <cfRule type="cellIs" dxfId="7" priority="18" operator="notBetween">
      <formula>IF(+$D$43&lt;300, -10.5%, -7.5%)</formula>
      <formula>IF(+$D$43&lt;300, 10.5%, 7.5%)</formula>
    </cfRule>
  </conditionalFormatting>
  <conditionalFormatting sqref="E39">
    <cfRule type="cellIs" dxfId="6" priority="19" operator="notBetween">
      <formula>IF(+$D$43&lt;300, -10.5%, -7.5%)</formula>
      <formula>IF(+$D$43&lt;300, 10.5%, 7.5%)</formula>
    </cfRule>
  </conditionalFormatting>
  <conditionalFormatting sqref="E40">
    <cfRule type="cellIs" dxfId="5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topLeftCell="A4" zoomScale="60" zoomScaleNormal="78" workbookViewId="0">
      <selection activeCell="B30" sqref="B30"/>
    </sheetView>
  </sheetViews>
  <sheetFormatPr defaultRowHeight="12.75" x14ac:dyDescent="0.2"/>
  <cols>
    <col min="1" max="1" width="55.7109375" style="302" customWidth="1"/>
    <col min="2" max="2" width="35.140625" style="302" customWidth="1"/>
    <col min="3" max="3" width="41.7109375" style="302" customWidth="1"/>
    <col min="4" max="4" width="22.85546875" style="302" customWidth="1"/>
    <col min="5" max="5" width="24.5703125" style="302" customWidth="1"/>
    <col min="6" max="6" width="25.140625" style="302" customWidth="1"/>
    <col min="7" max="7" width="34.28515625" style="302" customWidth="1"/>
    <col min="8" max="8" width="16.28515625" style="302" customWidth="1"/>
    <col min="9" max="16384" width="9.140625" style="302"/>
  </cols>
  <sheetData>
    <row r="1" spans="1:8" x14ac:dyDescent="0.2">
      <c r="A1" s="437" t="s">
        <v>49</v>
      </c>
      <c r="B1" s="437"/>
      <c r="C1" s="437"/>
      <c r="D1" s="437"/>
      <c r="E1" s="437"/>
      <c r="F1" s="437"/>
      <c r="G1" s="437"/>
      <c r="H1" s="437"/>
    </row>
    <row r="2" spans="1:8" x14ac:dyDescent="0.2">
      <c r="A2" s="437"/>
      <c r="B2" s="437"/>
      <c r="C2" s="437"/>
      <c r="D2" s="437"/>
      <c r="E2" s="437"/>
      <c r="F2" s="437"/>
      <c r="G2" s="437"/>
      <c r="H2" s="437"/>
    </row>
    <row r="3" spans="1:8" x14ac:dyDescent="0.2">
      <c r="A3" s="437"/>
      <c r="B3" s="437"/>
      <c r="C3" s="437"/>
      <c r="D3" s="437"/>
      <c r="E3" s="437"/>
      <c r="F3" s="437"/>
      <c r="G3" s="437"/>
      <c r="H3" s="437"/>
    </row>
    <row r="4" spans="1:8" x14ac:dyDescent="0.2">
      <c r="A4" s="437"/>
      <c r="B4" s="437"/>
      <c r="C4" s="437"/>
      <c r="D4" s="437"/>
      <c r="E4" s="437"/>
      <c r="F4" s="437"/>
      <c r="G4" s="437"/>
      <c r="H4" s="437"/>
    </row>
    <row r="5" spans="1:8" x14ac:dyDescent="0.2">
      <c r="A5" s="437"/>
      <c r="B5" s="437"/>
      <c r="C5" s="437"/>
      <c r="D5" s="437"/>
      <c r="E5" s="437"/>
      <c r="F5" s="437"/>
      <c r="G5" s="437"/>
      <c r="H5" s="437"/>
    </row>
    <row r="6" spans="1:8" x14ac:dyDescent="0.2">
      <c r="A6" s="437"/>
      <c r="B6" s="437"/>
      <c r="C6" s="437"/>
      <c r="D6" s="437"/>
      <c r="E6" s="437"/>
      <c r="F6" s="437"/>
      <c r="G6" s="437"/>
      <c r="H6" s="437"/>
    </row>
    <row r="7" spans="1:8" x14ac:dyDescent="0.2">
      <c r="A7" s="437"/>
      <c r="B7" s="437"/>
      <c r="C7" s="437"/>
      <c r="D7" s="437"/>
      <c r="E7" s="437"/>
      <c r="F7" s="437"/>
      <c r="G7" s="437"/>
      <c r="H7" s="437"/>
    </row>
    <row r="8" spans="1:8" x14ac:dyDescent="0.2">
      <c r="A8" s="438" t="s">
        <v>50</v>
      </c>
      <c r="B8" s="438"/>
      <c r="C8" s="438"/>
      <c r="D8" s="438"/>
      <c r="E8" s="438"/>
      <c r="F8" s="438"/>
      <c r="G8" s="438"/>
      <c r="H8" s="438"/>
    </row>
    <row r="9" spans="1:8" x14ac:dyDescent="0.2">
      <c r="A9" s="438"/>
      <c r="B9" s="438"/>
      <c r="C9" s="438"/>
      <c r="D9" s="438"/>
      <c r="E9" s="438"/>
      <c r="F9" s="438"/>
      <c r="G9" s="438"/>
      <c r="H9" s="438"/>
    </row>
    <row r="10" spans="1:8" x14ac:dyDescent="0.2">
      <c r="A10" s="438"/>
      <c r="B10" s="438"/>
      <c r="C10" s="438"/>
      <c r="D10" s="438"/>
      <c r="E10" s="438"/>
      <c r="F10" s="438"/>
      <c r="G10" s="438"/>
      <c r="H10" s="438"/>
    </row>
    <row r="11" spans="1:8" x14ac:dyDescent="0.2">
      <c r="A11" s="438"/>
      <c r="B11" s="438"/>
      <c r="C11" s="438"/>
      <c r="D11" s="438"/>
      <c r="E11" s="438"/>
      <c r="F11" s="438"/>
      <c r="G11" s="438"/>
      <c r="H11" s="438"/>
    </row>
    <row r="12" spans="1:8" x14ac:dyDescent="0.2">
      <c r="A12" s="438"/>
      <c r="B12" s="438"/>
      <c r="C12" s="438"/>
      <c r="D12" s="438"/>
      <c r="E12" s="438"/>
      <c r="F12" s="438"/>
      <c r="G12" s="438"/>
      <c r="H12" s="438"/>
    </row>
    <row r="13" spans="1:8" x14ac:dyDescent="0.2">
      <c r="A13" s="438"/>
      <c r="B13" s="438"/>
      <c r="C13" s="438"/>
      <c r="D13" s="438"/>
      <c r="E13" s="438"/>
      <c r="F13" s="438"/>
      <c r="G13" s="438"/>
      <c r="H13" s="438"/>
    </row>
    <row r="14" spans="1:8" x14ac:dyDescent="0.2">
      <c r="A14" s="438"/>
      <c r="B14" s="438"/>
      <c r="C14" s="438"/>
      <c r="D14" s="438"/>
      <c r="E14" s="438"/>
      <c r="F14" s="438"/>
      <c r="G14" s="438"/>
      <c r="H14" s="438"/>
    </row>
    <row r="15" spans="1:8" ht="19.5" customHeight="1" thickBot="1" x14ac:dyDescent="0.35">
      <c r="A15" s="303"/>
      <c r="B15" s="303"/>
      <c r="C15" s="303"/>
      <c r="D15" s="303"/>
      <c r="E15" s="303"/>
      <c r="F15" s="303"/>
      <c r="G15" s="303"/>
      <c r="H15" s="303"/>
    </row>
    <row r="16" spans="1:8" ht="19.5" customHeight="1" thickBot="1" x14ac:dyDescent="0.35">
      <c r="A16" s="439" t="s">
        <v>31</v>
      </c>
      <c r="B16" s="440"/>
      <c r="C16" s="440"/>
      <c r="D16" s="440"/>
      <c r="E16" s="440"/>
      <c r="F16" s="440"/>
      <c r="G16" s="440"/>
      <c r="H16" s="441"/>
    </row>
    <row r="17" spans="1:8" ht="18.75" customHeight="1" x14ac:dyDescent="0.3">
      <c r="A17" s="304" t="s">
        <v>51</v>
      </c>
      <c r="B17" s="304"/>
      <c r="C17" s="303"/>
      <c r="D17" s="303"/>
      <c r="E17" s="303"/>
      <c r="F17" s="303"/>
      <c r="G17" s="303"/>
      <c r="H17" s="303"/>
    </row>
    <row r="18" spans="1:8" ht="26.25" customHeight="1" x14ac:dyDescent="0.4">
      <c r="A18" s="305" t="s">
        <v>33</v>
      </c>
      <c r="B18" s="436" t="s">
        <v>5</v>
      </c>
      <c r="C18" s="436"/>
      <c r="D18" s="436"/>
      <c r="E18" s="436"/>
      <c r="F18" s="303"/>
      <c r="G18" s="303"/>
      <c r="H18" s="303"/>
    </row>
    <row r="19" spans="1:8" ht="26.25" customHeight="1" x14ac:dyDescent="0.4">
      <c r="A19" s="305" t="s">
        <v>34</v>
      </c>
      <c r="B19" s="306" t="s">
        <v>7</v>
      </c>
      <c r="C19" s="303">
        <v>8</v>
      </c>
      <c r="D19" s="303"/>
      <c r="E19" s="303"/>
      <c r="F19" s="303"/>
      <c r="G19" s="303"/>
      <c r="H19" s="303"/>
    </row>
    <row r="20" spans="1:8" ht="26.25" customHeight="1" x14ac:dyDescent="0.4">
      <c r="A20" s="305" t="s">
        <v>35</v>
      </c>
      <c r="B20" s="306" t="s">
        <v>138</v>
      </c>
      <c r="C20" s="303"/>
      <c r="D20" s="303"/>
      <c r="E20" s="303"/>
      <c r="F20" s="303"/>
      <c r="G20" s="303"/>
      <c r="H20" s="303"/>
    </row>
    <row r="21" spans="1:8" ht="26.25" customHeight="1" x14ac:dyDescent="0.4">
      <c r="A21" s="305" t="s">
        <v>36</v>
      </c>
      <c r="B21" s="426" t="s">
        <v>139</v>
      </c>
      <c r="C21" s="426"/>
      <c r="D21" s="426"/>
      <c r="E21" s="426"/>
      <c r="F21" s="426"/>
      <c r="G21" s="426"/>
      <c r="H21" s="426"/>
    </row>
    <row r="22" spans="1:8" ht="26.25" customHeight="1" x14ac:dyDescent="0.4">
      <c r="A22" s="305" t="s">
        <v>37</v>
      </c>
      <c r="B22" s="307">
        <v>42769</v>
      </c>
      <c r="C22" s="303"/>
      <c r="D22" s="303"/>
      <c r="E22" s="303"/>
      <c r="F22" s="303"/>
      <c r="G22" s="303"/>
      <c r="H22" s="303"/>
    </row>
    <row r="23" spans="1:8" ht="26.25" customHeight="1" x14ac:dyDescent="0.4">
      <c r="A23" s="305" t="s">
        <v>38</v>
      </c>
      <c r="B23" s="307">
        <v>42773</v>
      </c>
      <c r="C23" s="303"/>
      <c r="D23" s="303"/>
      <c r="E23" s="303"/>
      <c r="F23" s="303"/>
      <c r="G23" s="303"/>
      <c r="H23" s="303"/>
    </row>
    <row r="24" spans="1:8" ht="18.75" customHeight="1" x14ac:dyDescent="0.3">
      <c r="A24" s="305"/>
      <c r="B24" s="308"/>
      <c r="C24" s="303"/>
      <c r="D24" s="303"/>
      <c r="E24" s="303"/>
      <c r="F24" s="303"/>
      <c r="G24" s="303"/>
      <c r="H24" s="303"/>
    </row>
    <row r="25" spans="1:8" ht="18.75" customHeight="1" x14ac:dyDescent="0.3">
      <c r="A25" s="309" t="s">
        <v>1</v>
      </c>
      <c r="B25" s="308"/>
      <c r="C25" s="303"/>
      <c r="D25" s="303"/>
      <c r="E25" s="303"/>
      <c r="F25" s="303"/>
      <c r="G25" s="303"/>
      <c r="H25" s="303"/>
    </row>
    <row r="26" spans="1:8" ht="26.25" customHeight="1" x14ac:dyDescent="0.4">
      <c r="A26" s="310" t="s">
        <v>4</v>
      </c>
      <c r="B26" s="436" t="s">
        <v>138</v>
      </c>
      <c r="C26" s="436"/>
      <c r="D26" s="303"/>
      <c r="E26" s="303"/>
      <c r="F26" s="303"/>
      <c r="G26" s="303"/>
      <c r="H26" s="303"/>
    </row>
    <row r="27" spans="1:8" ht="26.25" customHeight="1" x14ac:dyDescent="0.4">
      <c r="A27" s="311" t="s">
        <v>52</v>
      </c>
      <c r="B27" s="426" t="s">
        <v>140</v>
      </c>
      <c r="C27" s="426"/>
      <c r="D27" s="303"/>
      <c r="E27" s="303"/>
      <c r="F27" s="303"/>
      <c r="G27" s="303"/>
      <c r="H27" s="303"/>
    </row>
    <row r="28" spans="1:8" ht="27" customHeight="1" thickBot="1" x14ac:dyDescent="0.45">
      <c r="A28" s="311" t="s">
        <v>6</v>
      </c>
      <c r="B28" s="312">
        <v>98.7</v>
      </c>
      <c r="C28" s="303"/>
      <c r="D28" s="303"/>
      <c r="E28" s="303"/>
      <c r="F28" s="303"/>
      <c r="G28" s="303"/>
      <c r="H28" s="303"/>
    </row>
    <row r="29" spans="1:8" ht="27" customHeight="1" thickBot="1" x14ac:dyDescent="0.45">
      <c r="A29" s="311" t="s">
        <v>53</v>
      </c>
      <c r="B29" s="313">
        <v>0</v>
      </c>
      <c r="C29" s="427" t="s">
        <v>54</v>
      </c>
      <c r="D29" s="428"/>
      <c r="E29" s="428"/>
      <c r="F29" s="428"/>
      <c r="G29" s="428"/>
      <c r="H29" s="429"/>
    </row>
    <row r="30" spans="1:8" ht="19.5" customHeight="1" thickBot="1" x14ac:dyDescent="0.35">
      <c r="A30" s="311" t="s">
        <v>55</v>
      </c>
      <c r="B30" s="314">
        <f>B28-B29</f>
        <v>98.7</v>
      </c>
      <c r="C30" s="315"/>
      <c r="D30" s="315"/>
      <c r="E30" s="315"/>
      <c r="F30" s="315"/>
      <c r="G30" s="315"/>
      <c r="H30" s="316"/>
    </row>
    <row r="31" spans="1:8" ht="27" customHeight="1" thickBot="1" x14ac:dyDescent="0.45">
      <c r="A31" s="311" t="s">
        <v>56</v>
      </c>
      <c r="B31" s="317">
        <v>1</v>
      </c>
      <c r="C31" s="430" t="s">
        <v>57</v>
      </c>
      <c r="D31" s="431"/>
      <c r="E31" s="431"/>
      <c r="F31" s="431"/>
      <c r="G31" s="431"/>
      <c r="H31" s="432"/>
    </row>
    <row r="32" spans="1:8" ht="27" customHeight="1" thickBot="1" x14ac:dyDescent="0.45">
      <c r="A32" s="311" t="s">
        <v>58</v>
      </c>
      <c r="B32" s="317">
        <v>1</v>
      </c>
      <c r="C32" s="430" t="s">
        <v>59</v>
      </c>
      <c r="D32" s="431"/>
      <c r="E32" s="431"/>
      <c r="F32" s="431"/>
      <c r="G32" s="431"/>
      <c r="H32" s="432"/>
    </row>
    <row r="33" spans="1:8" ht="18.75" customHeight="1" x14ac:dyDescent="0.3">
      <c r="A33" s="311"/>
      <c r="B33" s="318"/>
      <c r="C33" s="319"/>
      <c r="D33" s="319"/>
      <c r="E33" s="319"/>
      <c r="F33" s="319"/>
      <c r="G33" s="319"/>
      <c r="H33" s="319"/>
    </row>
    <row r="34" spans="1:8" ht="18.75" customHeight="1" x14ac:dyDescent="0.3">
      <c r="A34" s="311" t="s">
        <v>60</v>
      </c>
      <c r="B34" s="320">
        <f>B31/B32</f>
        <v>1</v>
      </c>
      <c r="C34" s="303" t="s">
        <v>61</v>
      </c>
      <c r="D34" s="303"/>
      <c r="E34" s="303"/>
      <c r="F34" s="303"/>
      <c r="G34" s="303"/>
      <c r="H34" s="321"/>
    </row>
    <row r="35" spans="1:8" ht="19.5" customHeight="1" thickBot="1" x14ac:dyDescent="0.35">
      <c r="A35" s="311"/>
      <c r="B35" s="314"/>
      <c r="C35" s="321"/>
      <c r="D35" s="321"/>
      <c r="E35" s="321"/>
      <c r="F35" s="321"/>
      <c r="G35" s="303"/>
      <c r="H35" s="321"/>
    </row>
    <row r="36" spans="1:8" ht="27" customHeight="1" thickBot="1" x14ac:dyDescent="0.45">
      <c r="A36" s="322" t="s">
        <v>134</v>
      </c>
      <c r="B36" s="323">
        <v>100</v>
      </c>
      <c r="C36" s="303"/>
      <c r="D36" s="433" t="s">
        <v>63</v>
      </c>
      <c r="E36" s="434"/>
      <c r="F36" s="433" t="s">
        <v>64</v>
      </c>
      <c r="G36" s="435"/>
      <c r="H36" s="321"/>
    </row>
    <row r="37" spans="1:8" ht="26.25" customHeight="1" x14ac:dyDescent="0.4">
      <c r="A37" s="324" t="s">
        <v>65</v>
      </c>
      <c r="B37" s="325">
        <v>1</v>
      </c>
      <c r="C37" s="326" t="s">
        <v>66</v>
      </c>
      <c r="D37" s="327" t="s">
        <v>67</v>
      </c>
      <c r="E37" s="328" t="s">
        <v>68</v>
      </c>
      <c r="F37" s="327" t="s">
        <v>67</v>
      </c>
      <c r="G37" s="329" t="s">
        <v>68</v>
      </c>
      <c r="H37" s="321"/>
    </row>
    <row r="38" spans="1:8" ht="26.25" customHeight="1" x14ac:dyDescent="0.4">
      <c r="A38" s="324" t="s">
        <v>69</v>
      </c>
      <c r="B38" s="325">
        <v>1</v>
      </c>
      <c r="C38" s="330">
        <v>1</v>
      </c>
      <c r="D38" s="331">
        <v>40981529</v>
      </c>
      <c r="E38" s="332">
        <f>IF(ISBLANK(D38),"-",$D$48/$D$45*D38)</f>
        <v>39152575.179359011</v>
      </c>
      <c r="F38" s="331">
        <v>39101070</v>
      </c>
      <c r="G38" s="333">
        <f>IF(ISBLANK(F38),"-",$D$48/$F$45*F38)</f>
        <v>39107679.197784416</v>
      </c>
      <c r="H38" s="321"/>
    </row>
    <row r="39" spans="1:8" ht="26.25" customHeight="1" x14ac:dyDescent="0.4">
      <c r="A39" s="324" t="s">
        <v>70</v>
      </c>
      <c r="B39" s="325">
        <v>1</v>
      </c>
      <c r="C39" s="334">
        <v>2</v>
      </c>
      <c r="D39" s="335">
        <v>41023455</v>
      </c>
      <c r="E39" s="336">
        <f>IF(ISBLANK(D39),"-",$D$48/$D$45*D39)</f>
        <v>39192630.074991867</v>
      </c>
      <c r="F39" s="335">
        <v>39111975</v>
      </c>
      <c r="G39" s="337">
        <f>IF(ISBLANK(F39),"-",$D$48/$F$45*F39)</f>
        <v>39118586.041040927</v>
      </c>
      <c r="H39" s="321"/>
    </row>
    <row r="40" spans="1:8" ht="26.25" customHeight="1" x14ac:dyDescent="0.4">
      <c r="A40" s="324" t="s">
        <v>71</v>
      </c>
      <c r="B40" s="325">
        <v>1</v>
      </c>
      <c r="C40" s="334">
        <v>3</v>
      </c>
      <c r="D40" s="335">
        <v>41006430</v>
      </c>
      <c r="E40" s="336">
        <f>IF(ISBLANK(D40),"-",$D$48/$D$45*D40)</f>
        <v>39176364.879214793</v>
      </c>
      <c r="F40" s="335">
        <v>39194104</v>
      </c>
      <c r="G40" s="337">
        <f>IF(ISBLANK(F40),"-",$D$48/$F$45*F40)</f>
        <v>39200728.923188008</v>
      </c>
      <c r="H40" s="303"/>
    </row>
    <row r="41" spans="1:8" ht="26.25" customHeight="1" x14ac:dyDescent="0.4">
      <c r="A41" s="324" t="s">
        <v>72</v>
      </c>
      <c r="B41" s="325">
        <v>1</v>
      </c>
      <c r="C41" s="338">
        <v>4</v>
      </c>
      <c r="D41" s="339"/>
      <c r="E41" s="340" t="str">
        <f>IF(ISBLANK(D41),"-",$D$48/$D$45*D41)</f>
        <v>-</v>
      </c>
      <c r="F41" s="339"/>
      <c r="G41" s="341" t="str">
        <f>IF(ISBLANK(F41),"-",$D$48/$F$45*F41)</f>
        <v>-</v>
      </c>
      <c r="H41" s="303"/>
    </row>
    <row r="42" spans="1:8" ht="27" customHeight="1" thickBot="1" x14ac:dyDescent="0.45">
      <c r="A42" s="324" t="s">
        <v>73</v>
      </c>
      <c r="B42" s="325">
        <v>1</v>
      </c>
      <c r="C42" s="342" t="s">
        <v>74</v>
      </c>
      <c r="D42" s="343">
        <f>AVERAGE(D38:D41)</f>
        <v>41003804.666666664</v>
      </c>
      <c r="E42" s="344">
        <f>AVERAGE(E38:E41)</f>
        <v>39173856.711188555</v>
      </c>
      <c r="F42" s="343">
        <f>AVERAGE(F38:F41)</f>
        <v>39135716.333333336</v>
      </c>
      <c r="G42" s="345">
        <f>AVERAGE(G38:G41)</f>
        <v>39142331.387337781</v>
      </c>
      <c r="H42" s="346"/>
    </row>
    <row r="43" spans="1:8" ht="26.25" customHeight="1" x14ac:dyDescent="0.4">
      <c r="A43" s="324" t="s">
        <v>75</v>
      </c>
      <c r="B43" s="325">
        <v>1</v>
      </c>
      <c r="C43" s="347" t="s">
        <v>76</v>
      </c>
      <c r="D43" s="348">
        <v>21.21</v>
      </c>
      <c r="E43" s="303"/>
      <c r="F43" s="348">
        <v>20.260000000000002</v>
      </c>
      <c r="G43" s="303"/>
      <c r="H43" s="346"/>
    </row>
    <row r="44" spans="1:8" ht="26.25" customHeight="1" x14ac:dyDescent="0.4">
      <c r="A44" s="324" t="s">
        <v>77</v>
      </c>
      <c r="B44" s="325">
        <v>1</v>
      </c>
      <c r="C44" s="349" t="s">
        <v>78</v>
      </c>
      <c r="D44" s="350">
        <f>D43*$B$34</f>
        <v>21.21</v>
      </c>
      <c r="E44" s="351"/>
      <c r="F44" s="350">
        <f>F43*$B$34</f>
        <v>20.260000000000002</v>
      </c>
      <c r="G44" s="303"/>
      <c r="H44" s="346"/>
    </row>
    <row r="45" spans="1:8" ht="19.5" customHeight="1" thickBot="1" x14ac:dyDescent="0.35">
      <c r="A45" s="324" t="s">
        <v>79</v>
      </c>
      <c r="B45" s="334">
        <f>(B44/B43)*(B42/B41)*(B40/B39)*(B38/B37)*B36</f>
        <v>100</v>
      </c>
      <c r="C45" s="349" t="s">
        <v>80</v>
      </c>
      <c r="D45" s="352">
        <f>D44*$B$30/100</f>
        <v>20.934270000000001</v>
      </c>
      <c r="E45" s="353"/>
      <c r="F45" s="352">
        <f>F44*$B$30/100</f>
        <v>19.996620000000004</v>
      </c>
      <c r="G45" s="303"/>
      <c r="H45" s="346"/>
    </row>
    <row r="46" spans="1:8" ht="19.5" customHeight="1" thickBot="1" x14ac:dyDescent="0.35">
      <c r="A46" s="415" t="s">
        <v>81</v>
      </c>
      <c r="B46" s="416"/>
      <c r="C46" s="349" t="s">
        <v>82</v>
      </c>
      <c r="D46" s="350">
        <f>D45/$B$45</f>
        <v>0.20934270000000002</v>
      </c>
      <c r="E46" s="353"/>
      <c r="F46" s="354">
        <f>F45/$B$45</f>
        <v>0.19996620000000004</v>
      </c>
      <c r="G46" s="303"/>
      <c r="H46" s="346"/>
    </row>
    <row r="47" spans="1:8" ht="27" customHeight="1" thickBot="1" x14ac:dyDescent="0.45">
      <c r="A47" s="417"/>
      <c r="B47" s="418"/>
      <c r="C47" s="355" t="s">
        <v>83</v>
      </c>
      <c r="D47" s="356">
        <v>0.2</v>
      </c>
      <c r="E47" s="303"/>
      <c r="F47" s="357"/>
      <c r="G47" s="303"/>
      <c r="H47" s="346"/>
    </row>
    <row r="48" spans="1:8" ht="18.75" customHeight="1" x14ac:dyDescent="0.3">
      <c r="A48" s="303"/>
      <c r="B48" s="303"/>
      <c r="C48" s="358" t="s">
        <v>84</v>
      </c>
      <c r="D48" s="350">
        <f>D47*$B$45</f>
        <v>20</v>
      </c>
      <c r="E48" s="303"/>
      <c r="F48" s="357"/>
      <c r="G48" s="303"/>
      <c r="H48" s="346"/>
    </row>
    <row r="49" spans="1:8" ht="19.5" customHeight="1" thickBot="1" x14ac:dyDescent="0.35">
      <c r="A49" s="303"/>
      <c r="B49" s="303"/>
      <c r="C49" s="311" t="s">
        <v>85</v>
      </c>
      <c r="D49" s="359">
        <f>D48/B34</f>
        <v>20</v>
      </c>
      <c r="E49" s="303"/>
      <c r="F49" s="357"/>
      <c r="G49" s="303"/>
      <c r="H49" s="346"/>
    </row>
    <row r="50" spans="1:8" ht="18.75" customHeight="1" x14ac:dyDescent="0.3">
      <c r="A50" s="303"/>
      <c r="B50" s="303"/>
      <c r="C50" s="322" t="s">
        <v>86</v>
      </c>
      <c r="D50" s="360">
        <f>AVERAGE(E38:E41,G38:G41)</f>
        <v>39158094.049263172</v>
      </c>
      <c r="E50" s="303"/>
      <c r="F50" s="361"/>
      <c r="G50" s="303"/>
      <c r="H50" s="346"/>
    </row>
    <row r="51" spans="1:8" ht="18.75" customHeight="1" x14ac:dyDescent="0.3">
      <c r="A51" s="303"/>
      <c r="B51" s="303"/>
      <c r="C51" s="355" t="s">
        <v>87</v>
      </c>
      <c r="D51" s="362">
        <f>STDEV(E38:E41,G38:G41)/D50</f>
        <v>9.8756476004557251E-4</v>
      </c>
      <c r="E51" s="303"/>
      <c r="F51" s="361"/>
      <c r="G51" s="303"/>
      <c r="H51" s="346"/>
    </row>
    <row r="52" spans="1:8" ht="19.5" customHeight="1" thickBot="1" x14ac:dyDescent="0.35">
      <c r="A52" s="303"/>
      <c r="B52" s="303"/>
      <c r="C52" s="363" t="s">
        <v>20</v>
      </c>
      <c r="D52" s="364">
        <f>COUNT(E38:E41,G38:G41)</f>
        <v>6</v>
      </c>
      <c r="E52" s="303"/>
      <c r="F52" s="361"/>
      <c r="G52" s="303"/>
      <c r="H52" s="303"/>
    </row>
    <row r="53" spans="1:8" ht="18.75" customHeight="1" x14ac:dyDescent="0.3">
      <c r="A53" s="303"/>
      <c r="B53" s="303"/>
      <c r="C53" s="303"/>
      <c r="D53" s="303"/>
      <c r="E53" s="303"/>
      <c r="F53" s="303"/>
      <c r="G53" s="303"/>
      <c r="H53" s="303"/>
    </row>
    <row r="54" spans="1:8" ht="18.75" customHeight="1" x14ac:dyDescent="0.3">
      <c r="A54" s="304" t="s">
        <v>1</v>
      </c>
      <c r="B54" s="365" t="s">
        <v>88</v>
      </c>
      <c r="C54" s="303"/>
      <c r="D54" s="303"/>
      <c r="E54" s="303"/>
      <c r="F54" s="303"/>
      <c r="G54" s="303"/>
      <c r="H54" s="303"/>
    </row>
    <row r="55" spans="1:8" ht="18.75" customHeight="1" x14ac:dyDescent="0.3">
      <c r="A55" s="303" t="s">
        <v>89</v>
      </c>
      <c r="B55" s="366" t="str">
        <f>B21</f>
        <v>Each vials contains docetaxel anhydrous USP 20mg</v>
      </c>
      <c r="C55" s="303"/>
      <c r="D55" s="303"/>
      <c r="E55" s="303"/>
      <c r="F55" s="303"/>
      <c r="G55" s="303"/>
      <c r="H55" s="303"/>
    </row>
    <row r="56" spans="1:8" ht="26.25" customHeight="1" x14ac:dyDescent="0.4">
      <c r="A56" s="366" t="s">
        <v>135</v>
      </c>
      <c r="B56" s="367">
        <v>20</v>
      </c>
      <c r="C56" s="303" t="str">
        <f>B20</f>
        <v xml:space="preserve">Docetaxel </v>
      </c>
      <c r="D56" s="303"/>
      <c r="E56" s="303"/>
      <c r="F56" s="303"/>
      <c r="G56" s="303"/>
      <c r="H56" s="351"/>
    </row>
    <row r="57" spans="1:8" ht="18.75" customHeight="1" x14ac:dyDescent="0.3">
      <c r="A57" s="366" t="s">
        <v>136</v>
      </c>
      <c r="B57" s="368">
        <f>Uniformity!D43</f>
        <v>1194.4809999999995</v>
      </c>
      <c r="C57" s="303"/>
      <c r="D57" s="303"/>
      <c r="E57" s="303"/>
      <c r="F57" s="303"/>
      <c r="G57" s="303"/>
      <c r="H57" s="351"/>
    </row>
    <row r="58" spans="1:8" ht="19.5" customHeight="1" thickBot="1" x14ac:dyDescent="0.35">
      <c r="A58" s="303"/>
      <c r="B58" s="303"/>
      <c r="C58" s="303"/>
      <c r="D58" s="303"/>
      <c r="E58" s="303"/>
      <c r="F58" s="303"/>
      <c r="G58" s="303"/>
      <c r="H58" s="351"/>
    </row>
    <row r="59" spans="1:8" ht="27" customHeight="1" thickBot="1" x14ac:dyDescent="0.45">
      <c r="A59" s="322" t="s">
        <v>91</v>
      </c>
      <c r="B59" s="323">
        <v>100</v>
      </c>
      <c r="C59" s="303"/>
      <c r="D59" s="369" t="s">
        <v>137</v>
      </c>
      <c r="E59" s="370" t="s">
        <v>66</v>
      </c>
      <c r="F59" s="370" t="s">
        <v>67</v>
      </c>
      <c r="G59" s="370" t="s">
        <v>127</v>
      </c>
      <c r="H59" s="326" t="s">
        <v>128</v>
      </c>
    </row>
    <row r="60" spans="1:8" ht="26.25" customHeight="1" x14ac:dyDescent="0.4">
      <c r="A60" s="324" t="s">
        <v>116</v>
      </c>
      <c r="B60" s="325">
        <v>1</v>
      </c>
      <c r="C60" s="419" t="s">
        <v>129</v>
      </c>
      <c r="D60" s="422">
        <v>1223.4000000000001</v>
      </c>
      <c r="E60" s="371">
        <v>1</v>
      </c>
      <c r="F60" s="372">
        <v>41337474</v>
      </c>
      <c r="G60" s="373">
        <f>IF(ISBLANK(F60),"-",(F60/$D$50*$D$47*$B$68)*($B$57/$D$60))</f>
        <v>20.614041934088316</v>
      </c>
      <c r="H60" s="374">
        <f t="shared" ref="H60:H71" si="0">IF(ISBLANK(F60),"-",G60/$B$56)</f>
        <v>1.0307020967044158</v>
      </c>
    </row>
    <row r="61" spans="1:8" ht="26.25" customHeight="1" x14ac:dyDescent="0.4">
      <c r="A61" s="324" t="s">
        <v>117</v>
      </c>
      <c r="B61" s="325">
        <v>1</v>
      </c>
      <c r="C61" s="420"/>
      <c r="D61" s="423"/>
      <c r="E61" s="375">
        <v>2</v>
      </c>
      <c r="F61" s="335">
        <v>41285116</v>
      </c>
      <c r="G61" s="376">
        <f>IF(ISBLANK(F61),"-",(F61/$D$50*$D$47*$B$68)*($B$57/$D$60))</f>
        <v>20.587932210799831</v>
      </c>
      <c r="H61" s="377">
        <f t="shared" si="0"/>
        <v>1.0293966105399917</v>
      </c>
    </row>
    <row r="62" spans="1:8" ht="26.25" customHeight="1" x14ac:dyDescent="0.4">
      <c r="A62" s="324" t="s">
        <v>118</v>
      </c>
      <c r="B62" s="325">
        <v>1</v>
      </c>
      <c r="C62" s="420"/>
      <c r="D62" s="423"/>
      <c r="E62" s="375">
        <v>3</v>
      </c>
      <c r="F62" s="335">
        <v>41422685</v>
      </c>
      <c r="G62" s="376">
        <f>IF(ISBLANK(F62),"-",(F62/$D$50*$D$47*$B$68)*($B$57/$D$60))</f>
        <v>20.656534688416887</v>
      </c>
      <c r="H62" s="377">
        <f t="shared" si="0"/>
        <v>1.0328267344208444</v>
      </c>
    </row>
    <row r="63" spans="1:8" ht="27" customHeight="1" thickBot="1" x14ac:dyDescent="0.45">
      <c r="A63" s="324" t="s">
        <v>119</v>
      </c>
      <c r="B63" s="325">
        <v>1</v>
      </c>
      <c r="C63" s="421"/>
      <c r="D63" s="424"/>
      <c r="E63" s="378">
        <v>4</v>
      </c>
      <c r="F63" s="379"/>
      <c r="G63" s="376" t="str">
        <f>IF(ISBLANK(F63),"-",(F63/$D$50*$D$47*$B$68)*($B$57/$D$60))</f>
        <v>-</v>
      </c>
      <c r="H63" s="377" t="str">
        <f t="shared" si="0"/>
        <v>-</v>
      </c>
    </row>
    <row r="64" spans="1:8" ht="26.25" customHeight="1" x14ac:dyDescent="0.4">
      <c r="A64" s="324" t="s">
        <v>120</v>
      </c>
      <c r="B64" s="325">
        <v>1</v>
      </c>
      <c r="C64" s="419" t="s">
        <v>130</v>
      </c>
      <c r="D64" s="422">
        <v>1176.26</v>
      </c>
      <c r="E64" s="371">
        <v>1</v>
      </c>
      <c r="F64" s="372">
        <v>39428220</v>
      </c>
      <c r="G64" s="380">
        <f>IF(ISBLANK(F64),"-",(F64/$D$50*$D$47*$B$68)*($B$57/$D$64))</f>
        <v>20.449916502152085</v>
      </c>
      <c r="H64" s="381">
        <f t="shared" si="0"/>
        <v>1.0224958251076042</v>
      </c>
    </row>
    <row r="65" spans="1:8" ht="26.25" customHeight="1" x14ac:dyDescent="0.4">
      <c r="A65" s="324" t="s">
        <v>121</v>
      </c>
      <c r="B65" s="325">
        <v>1</v>
      </c>
      <c r="C65" s="420"/>
      <c r="D65" s="423"/>
      <c r="E65" s="375">
        <v>2</v>
      </c>
      <c r="F65" s="335">
        <v>39510713</v>
      </c>
      <c r="G65" s="382">
        <f>IF(ISBLANK(F65),"-",(F65/$D$50*$D$47*$B$68)*($B$57/$D$64))</f>
        <v>20.492702480367992</v>
      </c>
      <c r="H65" s="383">
        <f t="shared" si="0"/>
        <v>1.0246351240183995</v>
      </c>
    </row>
    <row r="66" spans="1:8" ht="26.25" customHeight="1" x14ac:dyDescent="0.4">
      <c r="A66" s="324" t="s">
        <v>122</v>
      </c>
      <c r="B66" s="325">
        <v>1</v>
      </c>
      <c r="C66" s="420"/>
      <c r="D66" s="423"/>
      <c r="E66" s="375">
        <v>3</v>
      </c>
      <c r="F66" s="335">
        <v>39620383</v>
      </c>
      <c r="G66" s="382">
        <f>IF(ISBLANK(F66),"-",(F66/$D$50*$D$47*$B$68)*($B$57/$D$64))</f>
        <v>20.549584133731777</v>
      </c>
      <c r="H66" s="383">
        <f t="shared" si="0"/>
        <v>1.0274792066865888</v>
      </c>
    </row>
    <row r="67" spans="1:8" ht="27" customHeight="1" thickBot="1" x14ac:dyDescent="0.45">
      <c r="A67" s="324" t="s">
        <v>123</v>
      </c>
      <c r="B67" s="325">
        <v>1</v>
      </c>
      <c r="C67" s="421"/>
      <c r="D67" s="424"/>
      <c r="E67" s="378">
        <v>4</v>
      </c>
      <c r="F67" s="379"/>
      <c r="G67" s="384" t="str">
        <f>IF(ISBLANK(F67),"-",(F67/$D$50*$D$47*$B$68)*($B$57/$D$64))</f>
        <v>-</v>
      </c>
      <c r="H67" s="385" t="str">
        <f t="shared" si="0"/>
        <v>-</v>
      </c>
    </row>
    <row r="68" spans="1:8" ht="26.25" customHeight="1" x14ac:dyDescent="0.4">
      <c r="A68" s="324" t="s">
        <v>124</v>
      </c>
      <c r="B68" s="334">
        <f>(B67/B66)*(B65/B64)*(B63/B62)*(B61/B60)*B59</f>
        <v>100</v>
      </c>
      <c r="C68" s="419" t="s">
        <v>131</v>
      </c>
      <c r="D68" s="422">
        <v>1287.1300000000001</v>
      </c>
      <c r="E68" s="371">
        <v>1</v>
      </c>
      <c r="F68" s="372"/>
      <c r="G68" s="380" t="str">
        <f>IF(ISBLANK(F68),"-",(F68/$D$50*$D$47*$B$68)*($B$57/$D$68))</f>
        <v>-</v>
      </c>
      <c r="H68" s="377" t="str">
        <f t="shared" si="0"/>
        <v>-</v>
      </c>
    </row>
    <row r="69" spans="1:8" ht="27" customHeight="1" thickBot="1" x14ac:dyDescent="0.45">
      <c r="A69" s="363" t="s">
        <v>132</v>
      </c>
      <c r="B69" s="386">
        <f>(D47*B68)/B56*B57</f>
        <v>1194.4809999999995</v>
      </c>
      <c r="C69" s="420"/>
      <c r="D69" s="423"/>
      <c r="E69" s="375">
        <v>2</v>
      </c>
      <c r="F69" s="335"/>
      <c r="G69" s="382" t="str">
        <f>IF(ISBLANK(F69),"-",(F69/$D$50*$D$47*$B$68)*($B$57/$D$68))</f>
        <v>-</v>
      </c>
      <c r="H69" s="377" t="str">
        <f t="shared" si="0"/>
        <v>-</v>
      </c>
    </row>
    <row r="70" spans="1:8" ht="26.25" customHeight="1" x14ac:dyDescent="0.4">
      <c r="A70" s="415" t="s">
        <v>81</v>
      </c>
      <c r="B70" s="416"/>
      <c r="C70" s="420"/>
      <c r="D70" s="423"/>
      <c r="E70" s="375">
        <v>3</v>
      </c>
      <c r="F70" s="335"/>
      <c r="G70" s="382" t="str">
        <f>IF(ISBLANK(F70),"-",(F70/$D$50*$D$47*$B$68)*($B$57/$D$68))</f>
        <v>-</v>
      </c>
      <c r="H70" s="377" t="str">
        <f t="shared" si="0"/>
        <v>-</v>
      </c>
    </row>
    <row r="71" spans="1:8" ht="27" customHeight="1" thickBot="1" x14ac:dyDescent="0.45">
      <c r="A71" s="417"/>
      <c r="B71" s="418"/>
      <c r="C71" s="425"/>
      <c r="D71" s="424"/>
      <c r="E71" s="378">
        <v>4</v>
      </c>
      <c r="F71" s="379"/>
      <c r="G71" s="384" t="str">
        <f>IF(ISBLANK(F71),"-",(F71/$D$50*$D$47*$B$68)*($B$57/$D$68))</f>
        <v>-</v>
      </c>
      <c r="H71" s="387" t="str">
        <f t="shared" si="0"/>
        <v>-</v>
      </c>
    </row>
    <row r="72" spans="1:8" ht="26.25" customHeight="1" x14ac:dyDescent="0.4">
      <c r="A72" s="351"/>
      <c r="B72" s="351"/>
      <c r="C72" s="351"/>
      <c r="D72" s="351"/>
      <c r="E72" s="351"/>
      <c r="F72" s="351"/>
      <c r="G72" s="388" t="s">
        <v>74</v>
      </c>
      <c r="H72" s="389">
        <f>AVERAGE(H60:H71)</f>
        <v>1.0279225995796406</v>
      </c>
    </row>
    <row r="73" spans="1:8" ht="26.25" customHeight="1" x14ac:dyDescent="0.4">
      <c r="A73" s="303"/>
      <c r="B73" s="303"/>
      <c r="C73" s="351"/>
      <c r="D73" s="351"/>
      <c r="E73" s="351"/>
      <c r="F73" s="351"/>
      <c r="G73" s="390" t="s">
        <v>87</v>
      </c>
      <c r="H73" s="391">
        <f>STDEV(H60:H71)/H72</f>
        <v>3.7527470870899029E-3</v>
      </c>
    </row>
    <row r="74" spans="1:8" ht="27" customHeight="1" thickBot="1" x14ac:dyDescent="0.45">
      <c r="A74" s="351"/>
      <c r="B74" s="351"/>
      <c r="C74" s="351"/>
      <c r="D74" s="351"/>
      <c r="E74" s="353"/>
      <c r="F74" s="351"/>
      <c r="G74" s="392" t="s">
        <v>20</v>
      </c>
      <c r="H74" s="393">
        <f>COUNT(H60:H71)</f>
        <v>6</v>
      </c>
    </row>
    <row r="75" spans="1:8" ht="18.75" customHeight="1" x14ac:dyDescent="0.3">
      <c r="A75" s="351"/>
      <c r="B75" s="351"/>
      <c r="C75" s="351"/>
      <c r="D75" s="351"/>
      <c r="E75" s="353"/>
      <c r="F75" s="351"/>
      <c r="G75" s="311"/>
      <c r="H75" s="314"/>
    </row>
    <row r="76" spans="1:8" ht="26.25" customHeight="1" x14ac:dyDescent="0.4">
      <c r="A76" s="310" t="s">
        <v>133</v>
      </c>
      <c r="B76" s="311" t="s">
        <v>99</v>
      </c>
      <c r="C76" s="413" t="str">
        <f>B20</f>
        <v xml:space="preserve">Docetaxel </v>
      </c>
      <c r="D76" s="413"/>
      <c r="E76" s="303" t="s">
        <v>100</v>
      </c>
      <c r="F76" s="303"/>
      <c r="G76" s="394">
        <f>H72</f>
        <v>1.0279225995796406</v>
      </c>
      <c r="H76" s="314"/>
    </row>
    <row r="77" spans="1:8" ht="19.5" customHeight="1" thickBot="1" x14ac:dyDescent="0.35">
      <c r="A77" s="395"/>
      <c r="B77" s="395"/>
      <c r="C77" s="396"/>
      <c r="D77" s="396"/>
      <c r="E77" s="396"/>
      <c r="F77" s="396"/>
      <c r="G77" s="396"/>
      <c r="H77" s="396"/>
    </row>
    <row r="78" spans="1:8" ht="18.75" customHeight="1" x14ac:dyDescent="0.3">
      <c r="A78" s="303"/>
      <c r="B78" s="414" t="s">
        <v>26</v>
      </c>
      <c r="C78" s="414"/>
      <c r="D78" s="303"/>
      <c r="E78" s="397" t="s">
        <v>27</v>
      </c>
      <c r="F78" s="398"/>
      <c r="G78" s="414" t="s">
        <v>28</v>
      </c>
      <c r="H78" s="414"/>
    </row>
    <row r="79" spans="1:8" ht="60" customHeight="1" x14ac:dyDescent="0.3">
      <c r="A79" s="310" t="s">
        <v>29</v>
      </c>
      <c r="B79" s="399" t="s">
        <v>141</v>
      </c>
      <c r="C79" s="399"/>
      <c r="D79" s="303"/>
      <c r="E79" s="400"/>
      <c r="F79" s="303"/>
      <c r="G79" s="400"/>
      <c r="H79" s="400"/>
    </row>
    <row r="80" spans="1:8" ht="60" customHeight="1" x14ac:dyDescent="0.3">
      <c r="A80" s="310" t="s">
        <v>30</v>
      </c>
      <c r="B80" s="401"/>
      <c r="C80" s="401"/>
      <c r="D80" s="303"/>
      <c r="E80" s="402"/>
      <c r="F80" s="303"/>
      <c r="G80" s="403"/>
      <c r="H80" s="403"/>
    </row>
    <row r="250" spans="1:1" x14ac:dyDescent="0.2">
      <c r="A250" s="302">
        <v>5</v>
      </c>
    </row>
  </sheetData>
  <sheetProtection password="F258" sheet="1" objects="1" scenarios="1" formatCells="0" formatColumns="0"/>
  <mergeCells count="23">
    <mergeCell ref="B26:C26"/>
    <mergeCell ref="A1:H7"/>
    <mergeCell ref="A8:H14"/>
    <mergeCell ref="A16:H16"/>
    <mergeCell ref="B18:E18"/>
    <mergeCell ref="B21:H21"/>
    <mergeCell ref="B27:C27"/>
    <mergeCell ref="C29:H29"/>
    <mergeCell ref="C31:H31"/>
    <mergeCell ref="C32:H32"/>
    <mergeCell ref="D36:E36"/>
    <mergeCell ref="F36:G36"/>
    <mergeCell ref="C76:D76"/>
    <mergeCell ref="B78:C78"/>
    <mergeCell ref="G78:H78"/>
    <mergeCell ref="A46:B47"/>
    <mergeCell ref="C60:C63"/>
    <mergeCell ref="D60:D63"/>
    <mergeCell ref="C64:C67"/>
    <mergeCell ref="D64:D67"/>
    <mergeCell ref="C68:C71"/>
    <mergeCell ref="D68:D71"/>
    <mergeCell ref="A70:B71"/>
  </mergeCells>
  <conditionalFormatting sqref="D51">
    <cfRule type="cellIs" dxfId="4" priority="1" operator="greaterThan">
      <formula>0.02</formula>
    </cfRule>
  </conditionalFormatting>
  <conditionalFormatting sqref="H73">
    <cfRule type="cellIs" dxfId="3" priority="2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zoomScale="60" zoomScaleNormal="70" workbookViewId="0">
      <selection activeCell="B25" sqref="B25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42" t="s">
        <v>49</v>
      </c>
      <c r="B1" s="442"/>
      <c r="C1" s="442"/>
      <c r="D1" s="442"/>
      <c r="E1" s="442"/>
      <c r="F1" s="442"/>
      <c r="G1" s="442"/>
    </row>
    <row r="2" spans="1:7" x14ac:dyDescent="0.2">
      <c r="A2" s="442"/>
      <c r="B2" s="442"/>
      <c r="C2" s="442"/>
      <c r="D2" s="442"/>
      <c r="E2" s="442"/>
      <c r="F2" s="442"/>
      <c r="G2" s="442"/>
    </row>
    <row r="3" spans="1:7" x14ac:dyDescent="0.2">
      <c r="A3" s="442"/>
      <c r="B3" s="442"/>
      <c r="C3" s="442"/>
      <c r="D3" s="442"/>
      <c r="E3" s="442"/>
      <c r="F3" s="442"/>
      <c r="G3" s="442"/>
    </row>
    <row r="4" spans="1:7" x14ac:dyDescent="0.2">
      <c r="A4" s="442"/>
      <c r="B4" s="442"/>
      <c r="C4" s="442"/>
      <c r="D4" s="442"/>
      <c r="E4" s="442"/>
      <c r="F4" s="442"/>
      <c r="G4" s="442"/>
    </row>
    <row r="5" spans="1:7" x14ac:dyDescent="0.2">
      <c r="A5" s="442"/>
      <c r="B5" s="442"/>
      <c r="C5" s="442"/>
      <c r="D5" s="442"/>
      <c r="E5" s="442"/>
      <c r="F5" s="442"/>
      <c r="G5" s="442"/>
    </row>
    <row r="6" spans="1:7" x14ac:dyDescent="0.2">
      <c r="A6" s="442"/>
      <c r="B6" s="442"/>
      <c r="C6" s="442"/>
      <c r="D6" s="442"/>
      <c r="E6" s="442"/>
      <c r="F6" s="442"/>
      <c r="G6" s="442"/>
    </row>
    <row r="7" spans="1:7" x14ac:dyDescent="0.2">
      <c r="A7" s="442"/>
      <c r="B7" s="442"/>
      <c r="C7" s="442"/>
      <c r="D7" s="442"/>
      <c r="E7" s="442"/>
      <c r="F7" s="442"/>
      <c r="G7" s="442"/>
    </row>
    <row r="8" spans="1:7" x14ac:dyDescent="0.2">
      <c r="A8" s="443" t="s">
        <v>50</v>
      </c>
      <c r="B8" s="443"/>
      <c r="C8" s="443"/>
      <c r="D8" s="443"/>
      <c r="E8" s="443"/>
      <c r="F8" s="443"/>
      <c r="G8" s="443"/>
    </row>
    <row r="9" spans="1:7" x14ac:dyDescent="0.2">
      <c r="A9" s="443"/>
      <c r="B9" s="443"/>
      <c r="C9" s="443"/>
      <c r="D9" s="443"/>
      <c r="E9" s="443"/>
      <c r="F9" s="443"/>
      <c r="G9" s="443"/>
    </row>
    <row r="10" spans="1:7" x14ac:dyDescent="0.2">
      <c r="A10" s="443"/>
      <c r="B10" s="443"/>
      <c r="C10" s="443"/>
      <c r="D10" s="443"/>
      <c r="E10" s="443"/>
      <c r="F10" s="443"/>
      <c r="G10" s="443"/>
    </row>
    <row r="11" spans="1:7" x14ac:dyDescent="0.2">
      <c r="A11" s="443"/>
      <c r="B11" s="443"/>
      <c r="C11" s="443"/>
      <c r="D11" s="443"/>
      <c r="E11" s="443"/>
      <c r="F11" s="443"/>
      <c r="G11" s="443"/>
    </row>
    <row r="12" spans="1:7" x14ac:dyDescent="0.2">
      <c r="A12" s="443"/>
      <c r="B12" s="443"/>
      <c r="C12" s="443"/>
      <c r="D12" s="443"/>
      <c r="E12" s="443"/>
      <c r="F12" s="443"/>
      <c r="G12" s="443"/>
    </row>
    <row r="13" spans="1:7" x14ac:dyDescent="0.2">
      <c r="A13" s="443"/>
      <c r="B13" s="443"/>
      <c r="C13" s="443"/>
      <c r="D13" s="443"/>
      <c r="E13" s="443"/>
      <c r="F13" s="443"/>
      <c r="G13" s="443"/>
    </row>
    <row r="14" spans="1:7" x14ac:dyDescent="0.2">
      <c r="A14" s="443"/>
      <c r="B14" s="443"/>
      <c r="C14" s="443"/>
      <c r="D14" s="443"/>
      <c r="E14" s="443"/>
      <c r="F14" s="443"/>
      <c r="G14" s="443"/>
    </row>
    <row r="15" spans="1:7" ht="19.5" customHeight="1" x14ac:dyDescent="0.3">
      <c r="A15" s="119"/>
      <c r="B15" s="119"/>
      <c r="C15" s="119"/>
      <c r="D15" s="119"/>
      <c r="E15" s="119"/>
      <c r="F15" s="119"/>
      <c r="G15" s="119"/>
    </row>
    <row r="16" spans="1:7" ht="19.5" customHeight="1" x14ac:dyDescent="0.3">
      <c r="A16" s="465" t="s">
        <v>31</v>
      </c>
      <c r="B16" s="466"/>
      <c r="C16" s="466"/>
      <c r="D16" s="466"/>
      <c r="E16" s="466"/>
      <c r="F16" s="466"/>
      <c r="G16" s="466"/>
    </row>
    <row r="17" spans="1:7" ht="18.75" customHeight="1" x14ac:dyDescent="0.3">
      <c r="A17" s="120" t="s">
        <v>51</v>
      </c>
      <c r="B17" s="120"/>
      <c r="C17" s="119"/>
      <c r="D17" s="119"/>
      <c r="E17" s="119"/>
      <c r="F17" s="119"/>
      <c r="G17" s="119"/>
    </row>
    <row r="18" spans="1:7" ht="26.25" customHeight="1" x14ac:dyDescent="0.4">
      <c r="A18" s="121" t="s">
        <v>33</v>
      </c>
      <c r="B18" s="458" t="s">
        <v>5</v>
      </c>
      <c r="C18" s="458"/>
      <c r="D18" s="122"/>
      <c r="E18" s="122"/>
      <c r="F18" s="119"/>
      <c r="G18" s="119"/>
    </row>
    <row r="19" spans="1:7" ht="26.25" customHeight="1" x14ac:dyDescent="0.4">
      <c r="A19" s="121" t="s">
        <v>34</v>
      </c>
      <c r="B19" s="296" t="s">
        <v>7</v>
      </c>
      <c r="C19" s="119">
        <v>36</v>
      </c>
      <c r="E19" s="119"/>
      <c r="F19" s="119"/>
      <c r="G19" s="119"/>
    </row>
    <row r="20" spans="1:7" ht="26.25" customHeight="1" x14ac:dyDescent="0.4">
      <c r="A20" s="121" t="s">
        <v>35</v>
      </c>
      <c r="B20" s="459" t="s">
        <v>138</v>
      </c>
      <c r="C20" s="459"/>
      <c r="D20" s="119"/>
      <c r="E20" s="119"/>
      <c r="F20" s="119"/>
      <c r="G20" s="119"/>
    </row>
    <row r="21" spans="1:7" ht="26.25" customHeight="1" x14ac:dyDescent="0.4">
      <c r="A21" s="121" t="s">
        <v>36</v>
      </c>
      <c r="B21" s="123" t="s">
        <v>139</v>
      </c>
      <c r="C21" s="123"/>
      <c r="D21" s="124"/>
      <c r="E21" s="124"/>
      <c r="F21" s="124"/>
      <c r="G21" s="124"/>
    </row>
    <row r="22" spans="1:7" ht="26.25" customHeight="1" x14ac:dyDescent="0.4">
      <c r="A22" s="121" t="s">
        <v>37</v>
      </c>
      <c r="B22" s="125">
        <v>42769</v>
      </c>
      <c r="C22" s="126"/>
      <c r="D22" s="119"/>
      <c r="E22" s="119"/>
      <c r="F22" s="119"/>
      <c r="G22" s="119"/>
    </row>
    <row r="23" spans="1:7" ht="26.25" customHeight="1" x14ac:dyDescent="0.4">
      <c r="A23" s="121" t="s">
        <v>38</v>
      </c>
      <c r="B23" s="125">
        <v>42773</v>
      </c>
      <c r="C23" s="126"/>
      <c r="D23" s="119"/>
      <c r="E23" s="119"/>
      <c r="F23" s="119"/>
      <c r="G23" s="119"/>
    </row>
    <row r="24" spans="1:7" ht="18.75" customHeight="1" x14ac:dyDescent="0.3">
      <c r="A24" s="121"/>
      <c r="B24" s="127"/>
      <c r="C24" s="119"/>
      <c r="D24" s="119"/>
      <c r="E24" s="119"/>
      <c r="F24" s="119"/>
      <c r="G24" s="119"/>
    </row>
    <row r="25" spans="1:7" ht="18.75" customHeight="1" x14ac:dyDescent="0.3">
      <c r="A25" s="128" t="s">
        <v>1</v>
      </c>
      <c r="B25" s="127"/>
      <c r="C25" s="119"/>
      <c r="D25" s="119"/>
      <c r="E25" s="119"/>
      <c r="F25" s="119"/>
      <c r="G25" s="119"/>
    </row>
    <row r="26" spans="1:7" ht="26.25" customHeight="1" x14ac:dyDescent="0.4">
      <c r="A26" s="129" t="s">
        <v>4</v>
      </c>
      <c r="B26" s="458" t="s">
        <v>138</v>
      </c>
      <c r="C26" s="458"/>
      <c r="D26" s="119"/>
      <c r="E26" s="119"/>
      <c r="F26" s="119"/>
      <c r="G26" s="119"/>
    </row>
    <row r="27" spans="1:7" ht="26.25" customHeight="1" x14ac:dyDescent="0.4">
      <c r="A27" s="130" t="s">
        <v>52</v>
      </c>
      <c r="B27" s="459" t="s">
        <v>140</v>
      </c>
      <c r="C27" s="459"/>
      <c r="D27" s="119"/>
      <c r="E27" s="119"/>
      <c r="F27" s="119"/>
      <c r="G27" s="119"/>
    </row>
    <row r="28" spans="1:7" ht="27" customHeight="1" x14ac:dyDescent="0.4">
      <c r="A28" s="130" t="s">
        <v>6</v>
      </c>
      <c r="B28" s="131">
        <v>98.7</v>
      </c>
      <c r="C28" s="119"/>
      <c r="D28" s="119"/>
      <c r="E28" s="119"/>
      <c r="F28" s="119"/>
      <c r="G28" s="119"/>
    </row>
    <row r="29" spans="1:7" ht="27" customHeight="1" x14ac:dyDescent="0.4">
      <c r="A29" s="130" t="s">
        <v>53</v>
      </c>
      <c r="B29" s="132">
        <v>0</v>
      </c>
      <c r="C29" s="445" t="s">
        <v>54</v>
      </c>
      <c r="D29" s="446"/>
      <c r="E29" s="446"/>
      <c r="F29" s="446"/>
      <c r="G29" s="463"/>
    </row>
    <row r="30" spans="1:7" ht="19.5" customHeight="1" x14ac:dyDescent="0.3">
      <c r="A30" s="130" t="s">
        <v>55</v>
      </c>
      <c r="B30" s="134">
        <f>B28-B29</f>
        <v>98.7</v>
      </c>
      <c r="C30" s="135"/>
      <c r="D30" s="135"/>
      <c r="E30" s="135"/>
      <c r="F30" s="135"/>
      <c r="G30" s="135"/>
    </row>
    <row r="31" spans="1:7" ht="27" customHeight="1" x14ac:dyDescent="0.4">
      <c r="A31" s="130" t="s">
        <v>56</v>
      </c>
      <c r="B31" s="136">
        <v>1</v>
      </c>
      <c r="C31" s="445" t="s">
        <v>57</v>
      </c>
      <c r="D31" s="446"/>
      <c r="E31" s="446"/>
      <c r="F31" s="446"/>
      <c r="G31" s="463"/>
    </row>
    <row r="32" spans="1:7" ht="27" customHeight="1" x14ac:dyDescent="0.4">
      <c r="A32" s="130" t="s">
        <v>58</v>
      </c>
      <c r="B32" s="136">
        <v>1</v>
      </c>
      <c r="C32" s="445" t="s">
        <v>59</v>
      </c>
      <c r="D32" s="446"/>
      <c r="E32" s="446"/>
      <c r="F32" s="446"/>
      <c r="G32" s="463"/>
    </row>
    <row r="33" spans="1:7" ht="18.75" customHeight="1" x14ac:dyDescent="0.3">
      <c r="A33" s="130"/>
      <c r="B33" s="137"/>
      <c r="C33" s="138"/>
      <c r="D33" s="138"/>
      <c r="E33" s="138"/>
      <c r="F33" s="138"/>
      <c r="G33" s="138"/>
    </row>
    <row r="34" spans="1:7" ht="18.75" customHeight="1" x14ac:dyDescent="0.3">
      <c r="A34" s="130" t="s">
        <v>60</v>
      </c>
      <c r="B34" s="139">
        <f>B31/B32</f>
        <v>1</v>
      </c>
      <c r="C34" s="119" t="s">
        <v>61</v>
      </c>
      <c r="D34" s="119"/>
      <c r="E34" s="119"/>
      <c r="F34" s="119"/>
      <c r="G34" s="119"/>
    </row>
    <row r="35" spans="1:7" ht="19.5" customHeight="1" x14ac:dyDescent="0.3">
      <c r="A35" s="130"/>
      <c r="B35" s="134"/>
      <c r="C35" s="133"/>
      <c r="D35" s="133"/>
      <c r="E35" s="133"/>
      <c r="F35" s="133"/>
      <c r="G35" s="119"/>
    </row>
    <row r="36" spans="1:7" ht="27" customHeight="1" x14ac:dyDescent="0.4">
      <c r="A36" s="140" t="s">
        <v>62</v>
      </c>
      <c r="B36" s="141">
        <v>100</v>
      </c>
      <c r="C36" s="119"/>
      <c r="D36" s="447" t="s">
        <v>63</v>
      </c>
      <c r="E36" s="464"/>
      <c r="F36" s="447" t="s">
        <v>64</v>
      </c>
      <c r="G36" s="448"/>
    </row>
    <row r="37" spans="1:7" ht="26.25" customHeight="1" x14ac:dyDescent="0.4">
      <c r="A37" s="142" t="s">
        <v>65</v>
      </c>
      <c r="B37" s="143">
        <v>1</v>
      </c>
      <c r="C37" s="144" t="s">
        <v>66</v>
      </c>
      <c r="D37" s="145" t="s">
        <v>67</v>
      </c>
      <c r="E37" s="146" t="s">
        <v>68</v>
      </c>
      <c r="F37" s="145" t="s">
        <v>67</v>
      </c>
      <c r="G37" s="147" t="s">
        <v>68</v>
      </c>
    </row>
    <row r="38" spans="1:7" ht="26.25" customHeight="1" x14ac:dyDescent="0.4">
      <c r="A38" s="142" t="s">
        <v>69</v>
      </c>
      <c r="B38" s="143">
        <v>1</v>
      </c>
      <c r="C38" s="148">
        <v>1</v>
      </c>
      <c r="D38" s="149">
        <v>40981529</v>
      </c>
      <c r="E38" s="150">
        <f>IF(ISBLANK(D38),"-",$D$48/$D$45*D38)</f>
        <v>39152575.179359011</v>
      </c>
      <c r="F38" s="149">
        <v>39101070</v>
      </c>
      <c r="G38" s="151">
        <f>IF(ISBLANK(F38),"-",$D$48/$F$45*F38)</f>
        <v>39107679.197784416</v>
      </c>
    </row>
    <row r="39" spans="1:7" ht="26.25" customHeight="1" x14ac:dyDescent="0.4">
      <c r="A39" s="142" t="s">
        <v>70</v>
      </c>
      <c r="B39" s="143">
        <v>1</v>
      </c>
      <c r="C39" s="152">
        <v>2</v>
      </c>
      <c r="D39" s="153">
        <v>41023455</v>
      </c>
      <c r="E39" s="154">
        <f>IF(ISBLANK(D39),"-",$D$48/$D$45*D39)</f>
        <v>39192630.074991867</v>
      </c>
      <c r="F39" s="153">
        <v>39111975</v>
      </c>
      <c r="G39" s="155">
        <f>IF(ISBLANK(F39),"-",$D$48/$F$45*F39)</f>
        <v>39118586.041040927</v>
      </c>
    </row>
    <row r="40" spans="1:7" ht="26.25" customHeight="1" x14ac:dyDescent="0.4">
      <c r="A40" s="142" t="s">
        <v>71</v>
      </c>
      <c r="B40" s="143">
        <v>1</v>
      </c>
      <c r="C40" s="152">
        <v>3</v>
      </c>
      <c r="D40" s="153">
        <v>41006430</v>
      </c>
      <c r="E40" s="154">
        <f>IF(ISBLANK(D40),"-",$D$48/$D$45*D40)</f>
        <v>39176364.879214793</v>
      </c>
      <c r="F40" s="153">
        <v>39194104</v>
      </c>
      <c r="G40" s="155">
        <f>IF(ISBLANK(F40),"-",$D$48/$F$45*F40)</f>
        <v>39200728.923188008</v>
      </c>
    </row>
    <row r="41" spans="1:7" ht="26.25" customHeight="1" x14ac:dyDescent="0.4">
      <c r="A41" s="142" t="s">
        <v>72</v>
      </c>
      <c r="B41" s="143">
        <v>1</v>
      </c>
      <c r="C41" s="156">
        <v>4</v>
      </c>
      <c r="D41" s="157"/>
      <c r="E41" s="158" t="str">
        <f>IF(ISBLANK(D41),"-",$D$48/$D$45*D41)</f>
        <v>-</v>
      </c>
      <c r="F41" s="157"/>
      <c r="G41" s="159" t="str">
        <f>IF(ISBLANK(F41),"-",$D$48/$F$45*F41)</f>
        <v>-</v>
      </c>
    </row>
    <row r="42" spans="1:7" ht="27" customHeight="1" x14ac:dyDescent="0.4">
      <c r="A42" s="142" t="s">
        <v>73</v>
      </c>
      <c r="B42" s="143">
        <v>1</v>
      </c>
      <c r="C42" s="160" t="s">
        <v>74</v>
      </c>
      <c r="D42" s="161">
        <f>AVERAGE(D38:D41)</f>
        <v>41003804.666666664</v>
      </c>
      <c r="E42" s="162">
        <f>AVERAGE(E38:E41)</f>
        <v>39173856.711188555</v>
      </c>
      <c r="F42" s="161">
        <f>AVERAGE(F38:F41)</f>
        <v>39135716.333333336</v>
      </c>
      <c r="G42" s="163">
        <f>AVERAGE(G38:G41)</f>
        <v>39142331.387337781</v>
      </c>
    </row>
    <row r="43" spans="1:7" ht="26.25" customHeight="1" x14ac:dyDescent="0.4">
      <c r="A43" s="142" t="s">
        <v>75</v>
      </c>
      <c r="B43" s="143">
        <v>1</v>
      </c>
      <c r="C43" s="164" t="s">
        <v>76</v>
      </c>
      <c r="D43" s="165">
        <v>21.21</v>
      </c>
      <c r="E43" s="166"/>
      <c r="F43" s="165">
        <v>20.260000000000002</v>
      </c>
      <c r="G43" s="119"/>
    </row>
    <row r="44" spans="1:7" ht="26.25" customHeight="1" x14ac:dyDescent="0.4">
      <c r="A44" s="142" t="s">
        <v>77</v>
      </c>
      <c r="B44" s="143">
        <v>1</v>
      </c>
      <c r="C44" s="167" t="s">
        <v>78</v>
      </c>
      <c r="D44" s="168">
        <f>D43*$B$34</f>
        <v>21.21</v>
      </c>
      <c r="E44" s="169"/>
      <c r="F44" s="168">
        <f>F43*$B$34</f>
        <v>20.260000000000002</v>
      </c>
      <c r="G44" s="119"/>
    </row>
    <row r="45" spans="1:7" ht="19.5" customHeight="1" x14ac:dyDescent="0.3">
      <c r="A45" s="142" t="s">
        <v>79</v>
      </c>
      <c r="B45" s="170">
        <f>(B44/B43)*(B42/B41)*(B40/B39)*(B38/B37)*B36</f>
        <v>100</v>
      </c>
      <c r="C45" s="167" t="s">
        <v>80</v>
      </c>
      <c r="D45" s="171">
        <f>D44*$B$30/100</f>
        <v>20.934270000000001</v>
      </c>
      <c r="E45" s="172"/>
      <c r="F45" s="171">
        <f>F44*$B$30/100</f>
        <v>19.996620000000004</v>
      </c>
      <c r="G45" s="119"/>
    </row>
    <row r="46" spans="1:7" ht="19.5" customHeight="1" x14ac:dyDescent="0.3">
      <c r="A46" s="449" t="s">
        <v>81</v>
      </c>
      <c r="B46" s="450"/>
      <c r="C46" s="167" t="s">
        <v>82</v>
      </c>
      <c r="D46" s="168">
        <f>D45/$B$45</f>
        <v>0.20934270000000002</v>
      </c>
      <c r="E46" s="172"/>
      <c r="F46" s="173">
        <f>F45/$B$45</f>
        <v>0.19996620000000004</v>
      </c>
      <c r="G46" s="119"/>
    </row>
    <row r="47" spans="1:7" ht="27" customHeight="1" x14ac:dyDescent="0.4">
      <c r="A47" s="451"/>
      <c r="B47" s="452"/>
      <c r="C47" s="174" t="s">
        <v>83</v>
      </c>
      <c r="D47" s="175">
        <v>0.2</v>
      </c>
      <c r="E47" s="119"/>
      <c r="F47" s="176"/>
      <c r="G47" s="119"/>
    </row>
    <row r="48" spans="1:7" ht="18.75" customHeight="1" x14ac:dyDescent="0.3">
      <c r="A48" s="119"/>
      <c r="B48" s="119"/>
      <c r="C48" s="177" t="s">
        <v>84</v>
      </c>
      <c r="D48" s="171">
        <f>D47*$B$45</f>
        <v>20</v>
      </c>
      <c r="E48" s="119"/>
      <c r="F48" s="176"/>
      <c r="G48" s="119"/>
    </row>
    <row r="49" spans="1:7" ht="19.5" customHeight="1" x14ac:dyDescent="0.3">
      <c r="A49" s="119"/>
      <c r="B49" s="119"/>
      <c r="C49" s="178" t="s">
        <v>85</v>
      </c>
      <c r="D49" s="179">
        <f>D48/B34</f>
        <v>20</v>
      </c>
      <c r="E49" s="119"/>
      <c r="F49" s="176"/>
      <c r="G49" s="119"/>
    </row>
    <row r="50" spans="1:7" ht="18.75" customHeight="1" x14ac:dyDescent="0.3">
      <c r="A50" s="119"/>
      <c r="B50" s="119"/>
      <c r="C50" s="140" t="s">
        <v>86</v>
      </c>
      <c r="D50" s="180">
        <f>AVERAGE(E38:E41,G38:G41)</f>
        <v>39158094.049263172</v>
      </c>
      <c r="E50" s="119"/>
      <c r="F50" s="181"/>
      <c r="G50" s="119"/>
    </row>
    <row r="51" spans="1:7" ht="18.75" customHeight="1" x14ac:dyDescent="0.3">
      <c r="A51" s="119"/>
      <c r="B51" s="119"/>
      <c r="C51" s="142" t="s">
        <v>87</v>
      </c>
      <c r="D51" s="182">
        <f>STDEV(E38:E41,G38:G41)/D50</f>
        <v>9.8756476004557251E-4</v>
      </c>
      <c r="E51" s="119"/>
      <c r="F51" s="181"/>
      <c r="G51" s="119"/>
    </row>
    <row r="52" spans="1:7" ht="19.5" customHeight="1" x14ac:dyDescent="0.3">
      <c r="A52" s="119"/>
      <c r="B52" s="119"/>
      <c r="C52" s="183" t="s">
        <v>20</v>
      </c>
      <c r="D52" s="184">
        <f>COUNT(E38:E41,G38:G41)</f>
        <v>6</v>
      </c>
      <c r="E52" s="119"/>
      <c r="F52" s="181"/>
      <c r="G52" s="119"/>
    </row>
    <row r="53" spans="1:7" ht="18.75" customHeight="1" x14ac:dyDescent="0.3">
      <c r="A53" s="119"/>
      <c r="B53" s="119"/>
      <c r="C53" s="119"/>
      <c r="D53" s="119"/>
      <c r="E53" s="119"/>
      <c r="F53" s="119"/>
      <c r="G53" s="119"/>
    </row>
    <row r="54" spans="1:7" ht="18.75" customHeight="1" x14ac:dyDescent="0.3">
      <c r="A54" s="120" t="s">
        <v>1</v>
      </c>
      <c r="B54" s="185" t="s">
        <v>88</v>
      </c>
      <c r="C54" s="119"/>
      <c r="D54" s="119"/>
      <c r="E54" s="119"/>
      <c r="F54" s="119"/>
      <c r="G54" s="119"/>
    </row>
    <row r="55" spans="1:7" ht="18.75" customHeight="1" x14ac:dyDescent="0.3">
      <c r="A55" s="119" t="s">
        <v>89</v>
      </c>
      <c r="B55" s="186" t="str">
        <f>B21</f>
        <v>Each vials contains docetaxel anhydrous USP 20mg</v>
      </c>
      <c r="C55" s="119"/>
      <c r="D55" s="119"/>
      <c r="E55" s="119"/>
      <c r="F55" s="119"/>
      <c r="G55" s="119"/>
    </row>
    <row r="56" spans="1:7" ht="26.25" customHeight="1" x14ac:dyDescent="0.4">
      <c r="A56" s="187" t="s">
        <v>90</v>
      </c>
      <c r="B56" s="188">
        <v>20</v>
      </c>
      <c r="C56" s="119" t="str">
        <f>B20</f>
        <v xml:space="preserve">Docetaxel </v>
      </c>
      <c r="D56" s="119"/>
      <c r="E56" s="119"/>
      <c r="F56" s="119"/>
      <c r="G56" s="119"/>
    </row>
    <row r="57" spans="1:7" ht="17.25" customHeight="1" x14ac:dyDescent="0.3">
      <c r="A57" s="189"/>
      <c r="B57" s="189" t="str">
        <f>Uniformity!C46</f>
        <v>% Deviation from mean</v>
      </c>
      <c r="C57" s="189"/>
      <c r="D57" s="190"/>
      <c r="E57" s="190"/>
      <c r="F57" s="190"/>
      <c r="G57" s="190"/>
    </row>
    <row r="58" spans="1:7" ht="57.75" customHeight="1" x14ac:dyDescent="0.4">
      <c r="A58" s="140" t="s">
        <v>91</v>
      </c>
      <c r="B58" s="141">
        <v>100</v>
      </c>
      <c r="C58" s="191" t="s">
        <v>92</v>
      </c>
      <c r="D58" s="192" t="s">
        <v>93</v>
      </c>
      <c r="E58" s="193" t="s">
        <v>94</v>
      </c>
      <c r="F58" s="194" t="s">
        <v>95</v>
      </c>
      <c r="G58" s="195" t="s">
        <v>96</v>
      </c>
    </row>
    <row r="59" spans="1:7" ht="26.25" customHeight="1" x14ac:dyDescent="0.4">
      <c r="A59" s="142" t="s">
        <v>65</v>
      </c>
      <c r="B59" s="143">
        <v>1</v>
      </c>
      <c r="C59" s="196">
        <v>1</v>
      </c>
      <c r="D59" s="299">
        <v>43758585</v>
      </c>
      <c r="E59" s="197">
        <f t="shared" ref="E59:E68" si="0">IF(ISBLANK(D59),"-",D59/$D$50*$D$47*$B$67)</f>
        <v>22.349701160096881</v>
      </c>
      <c r="F59" s="198">
        <f t="shared" ref="F59:F68" si="1">IF(ISBLANK(D59),"-",E59/$E$70*100)</f>
        <v>104.88223211601724</v>
      </c>
      <c r="G59" s="199">
        <f t="shared" ref="G59:G68" si="2">IF(ISBLANK(D59),"-",E59/$B$56*100)</f>
        <v>111.74850580048441</v>
      </c>
    </row>
    <row r="60" spans="1:7" ht="26.25" customHeight="1" x14ac:dyDescent="0.4">
      <c r="A60" s="142" t="s">
        <v>69</v>
      </c>
      <c r="B60" s="143">
        <v>1</v>
      </c>
      <c r="C60" s="200">
        <v>2</v>
      </c>
      <c r="D60" s="300">
        <v>40417639</v>
      </c>
      <c r="E60" s="201">
        <f t="shared" si="0"/>
        <v>20.643312695021493</v>
      </c>
      <c r="F60" s="202">
        <f t="shared" si="1"/>
        <v>96.87452633990317</v>
      </c>
      <c r="G60" s="203">
        <f t="shared" si="2"/>
        <v>103.21656347510746</v>
      </c>
    </row>
    <row r="61" spans="1:7" ht="26.25" customHeight="1" x14ac:dyDescent="0.4">
      <c r="A61" s="142" t="s">
        <v>70</v>
      </c>
      <c r="B61" s="143">
        <v>1</v>
      </c>
      <c r="C61" s="200">
        <v>3</v>
      </c>
      <c r="D61" s="300">
        <v>43364085</v>
      </c>
      <c r="E61" s="201">
        <f t="shared" si="0"/>
        <v>22.148210250195245</v>
      </c>
      <c r="F61" s="202">
        <f t="shared" si="1"/>
        <v>103.93667959027243</v>
      </c>
      <c r="G61" s="203">
        <f t="shared" si="2"/>
        <v>110.74105125097621</v>
      </c>
    </row>
    <row r="62" spans="1:7" ht="26.25" customHeight="1" x14ac:dyDescent="0.4">
      <c r="A62" s="142" t="s">
        <v>71</v>
      </c>
      <c r="B62" s="143">
        <v>1</v>
      </c>
      <c r="C62" s="200">
        <v>4</v>
      </c>
      <c r="D62" s="300">
        <v>42543718</v>
      </c>
      <c r="E62" s="201">
        <f t="shared" si="0"/>
        <v>21.729207732366913</v>
      </c>
      <c r="F62" s="202">
        <f t="shared" si="1"/>
        <v>101.97039292642533</v>
      </c>
      <c r="G62" s="203">
        <f t="shared" si="2"/>
        <v>108.64603866183455</v>
      </c>
    </row>
    <row r="63" spans="1:7" ht="26.25" customHeight="1" x14ac:dyDescent="0.4">
      <c r="A63" s="142" t="s">
        <v>72</v>
      </c>
      <c r="B63" s="143">
        <v>1</v>
      </c>
      <c r="C63" s="200">
        <v>5</v>
      </c>
      <c r="D63" s="300">
        <v>41410568</v>
      </c>
      <c r="E63" s="201">
        <f t="shared" si="0"/>
        <v>21.150451269616489</v>
      </c>
      <c r="F63" s="202">
        <f t="shared" si="1"/>
        <v>99.254416134162398</v>
      </c>
      <c r="G63" s="203">
        <f t="shared" si="2"/>
        <v>105.75225634808245</v>
      </c>
    </row>
    <row r="64" spans="1:7" ht="26.25" customHeight="1" x14ac:dyDescent="0.4">
      <c r="A64" s="142" t="s">
        <v>73</v>
      </c>
      <c r="B64" s="143">
        <v>1</v>
      </c>
      <c r="C64" s="200">
        <v>6</v>
      </c>
      <c r="D64" s="300">
        <v>42353892</v>
      </c>
      <c r="E64" s="201">
        <f t="shared" si="0"/>
        <v>21.632254086072898</v>
      </c>
      <c r="F64" s="202">
        <f t="shared" si="1"/>
        <v>101.51541078763691</v>
      </c>
      <c r="G64" s="203">
        <f t="shared" si="2"/>
        <v>108.1612704303645</v>
      </c>
    </row>
    <row r="65" spans="1:7" ht="26.25" customHeight="1" x14ac:dyDescent="0.4">
      <c r="A65" s="142" t="s">
        <v>75</v>
      </c>
      <c r="B65" s="143">
        <v>1</v>
      </c>
      <c r="C65" s="200">
        <v>7</v>
      </c>
      <c r="D65" s="300">
        <v>41716843</v>
      </c>
      <c r="E65" s="201">
        <f t="shared" si="0"/>
        <v>21.30688125296281</v>
      </c>
      <c r="F65" s="202">
        <f t="shared" si="1"/>
        <v>99.988507641950704</v>
      </c>
      <c r="G65" s="203">
        <f t="shared" si="2"/>
        <v>106.53440626481405</v>
      </c>
    </row>
    <row r="66" spans="1:7" ht="26.25" customHeight="1" x14ac:dyDescent="0.4">
      <c r="A66" s="142" t="s">
        <v>77</v>
      </c>
      <c r="B66" s="143">
        <v>1</v>
      </c>
      <c r="C66" s="200">
        <v>8</v>
      </c>
      <c r="D66" s="300">
        <v>41318086</v>
      </c>
      <c r="E66" s="201">
        <f t="shared" si="0"/>
        <v>21.103216079934551</v>
      </c>
      <c r="F66" s="202">
        <f t="shared" si="1"/>
        <v>99.032751777544064</v>
      </c>
      <c r="G66" s="203">
        <f t="shared" si="2"/>
        <v>105.51608039967275</v>
      </c>
    </row>
    <row r="67" spans="1:7" ht="27" customHeight="1" x14ac:dyDescent="0.4">
      <c r="A67" s="142" t="s">
        <v>79</v>
      </c>
      <c r="B67" s="170">
        <f>(B66/B65)*(B64/B63)*(B62/B61)*(B60/B59)*B58</f>
        <v>100</v>
      </c>
      <c r="C67" s="200">
        <v>9</v>
      </c>
      <c r="D67" s="300">
        <v>40571505</v>
      </c>
      <c r="E67" s="201">
        <f t="shared" si="0"/>
        <v>20.721899768134104</v>
      </c>
      <c r="F67" s="202">
        <f t="shared" si="1"/>
        <v>97.243318190159812</v>
      </c>
      <c r="G67" s="203">
        <f t="shared" si="2"/>
        <v>103.60949884067053</v>
      </c>
    </row>
    <row r="68" spans="1:7" ht="27" customHeight="1" x14ac:dyDescent="0.4">
      <c r="A68" s="449" t="s">
        <v>81</v>
      </c>
      <c r="B68" s="454"/>
      <c r="C68" s="204">
        <v>10</v>
      </c>
      <c r="D68" s="301">
        <v>39761457</v>
      </c>
      <c r="E68" s="205">
        <f t="shared" si="0"/>
        <v>20.308167680468699</v>
      </c>
      <c r="F68" s="206">
        <f t="shared" si="1"/>
        <v>95.301764495927813</v>
      </c>
      <c r="G68" s="207">
        <f t="shared" si="2"/>
        <v>101.5408384023435</v>
      </c>
    </row>
    <row r="69" spans="1:7" ht="19.5" customHeight="1" x14ac:dyDescent="0.3">
      <c r="A69" s="451"/>
      <c r="B69" s="455"/>
      <c r="C69" s="200"/>
      <c r="D69" s="172"/>
      <c r="E69" s="208"/>
      <c r="F69" s="190"/>
      <c r="G69" s="209"/>
    </row>
    <row r="70" spans="1:7" ht="26.25" customHeight="1" x14ac:dyDescent="0.4">
      <c r="A70" s="190"/>
      <c r="B70" s="190"/>
      <c r="C70" s="210" t="s">
        <v>97</v>
      </c>
      <c r="D70" s="211"/>
      <c r="E70" s="212">
        <f>AVERAGE(E59:E68)</f>
        <v>21.309330197487011</v>
      </c>
      <c r="F70" s="212">
        <f>AVERAGE(F59:F68)</f>
        <v>99.999999999999986</v>
      </c>
      <c r="G70" s="213">
        <f>AVERAGE(G59:G68)</f>
        <v>106.54665098743506</v>
      </c>
    </row>
    <row r="71" spans="1:7" ht="26.25" customHeight="1" x14ac:dyDescent="0.4">
      <c r="A71" s="190"/>
      <c r="B71" s="190"/>
      <c r="C71" s="210"/>
      <c r="D71" s="211"/>
      <c r="E71" s="214">
        <f>STDEV(E59:E68)/E70</f>
        <v>3.0992014799954427E-2</v>
      </c>
      <c r="F71" s="214">
        <f>STDEV(F59:F68)/F70</f>
        <v>3.0992014799954403E-2</v>
      </c>
      <c r="G71" s="215">
        <f>STDEV(G59:G68)/G70</f>
        <v>3.0992014799954413E-2</v>
      </c>
    </row>
    <row r="72" spans="1:7" ht="27" customHeight="1" x14ac:dyDescent="0.4">
      <c r="A72" s="190"/>
      <c r="B72" s="190"/>
      <c r="C72" s="216"/>
      <c r="D72" s="217"/>
      <c r="E72" s="218">
        <f>COUNT(E59:E68)</f>
        <v>10</v>
      </c>
      <c r="F72" s="218">
        <f>COUNT(F59:F68)</f>
        <v>10</v>
      </c>
      <c r="G72" s="219">
        <f>COUNT(G59:G68)</f>
        <v>10</v>
      </c>
    </row>
    <row r="73" spans="1:7" ht="18.75" customHeight="1" x14ac:dyDescent="0.3">
      <c r="A73" s="190"/>
      <c r="B73" s="220"/>
      <c r="C73" s="220"/>
      <c r="D73" s="169"/>
      <c r="E73" s="211"/>
      <c r="F73" s="166"/>
      <c r="G73" s="221"/>
    </row>
    <row r="74" spans="1:7" ht="18.75" customHeight="1" x14ac:dyDescent="0.3">
      <c r="A74" s="129" t="s">
        <v>98</v>
      </c>
      <c r="B74" s="222" t="s">
        <v>99</v>
      </c>
      <c r="C74" s="453" t="str">
        <f>B20</f>
        <v xml:space="preserve">Docetaxel </v>
      </c>
      <c r="D74" s="453"/>
      <c r="E74" s="223" t="s">
        <v>100</v>
      </c>
      <c r="F74" s="223"/>
      <c r="G74" s="224">
        <f>G70</f>
        <v>106.54665098743506</v>
      </c>
    </row>
    <row r="75" spans="1:7" ht="18.75" customHeight="1" x14ac:dyDescent="0.3">
      <c r="A75" s="129"/>
      <c r="B75" s="222"/>
      <c r="C75" s="225"/>
      <c r="D75" s="225"/>
      <c r="E75" s="223"/>
      <c r="F75" s="223"/>
      <c r="G75" s="226"/>
    </row>
    <row r="76" spans="1:7" ht="18.75" customHeight="1" x14ac:dyDescent="0.3">
      <c r="A76" s="120" t="s">
        <v>1</v>
      </c>
      <c r="B76" s="227" t="s">
        <v>101</v>
      </c>
      <c r="C76" s="119"/>
      <c r="D76" s="119"/>
      <c r="E76" s="119"/>
      <c r="F76" s="119"/>
      <c r="G76" s="190"/>
    </row>
    <row r="77" spans="1:7" ht="18.75" customHeight="1" x14ac:dyDescent="0.3">
      <c r="A77" s="120"/>
      <c r="B77" s="185"/>
      <c r="C77" s="119"/>
      <c r="D77" s="119"/>
      <c r="E77" s="119"/>
      <c r="F77" s="119"/>
      <c r="G77" s="190"/>
    </row>
    <row r="78" spans="1:7" ht="18.75" customHeight="1" x14ac:dyDescent="0.3">
      <c r="A78" s="190"/>
      <c r="B78" s="456" t="s">
        <v>102</v>
      </c>
      <c r="C78" s="457"/>
      <c r="D78" s="119"/>
      <c r="E78" s="190"/>
      <c r="F78" s="190"/>
      <c r="G78" s="190"/>
    </row>
    <row r="79" spans="1:7" ht="18.75" customHeight="1" x14ac:dyDescent="0.3">
      <c r="A79" s="190"/>
      <c r="B79" s="228" t="s">
        <v>47</v>
      </c>
      <c r="C79" s="229">
        <f>G70</f>
        <v>106.54665098743506</v>
      </c>
      <c r="D79" s="119"/>
      <c r="E79" s="190"/>
      <c r="F79" s="190"/>
      <c r="G79" s="190"/>
    </row>
    <row r="80" spans="1:7" ht="26.25" customHeight="1" x14ac:dyDescent="0.4">
      <c r="A80" s="190"/>
      <c r="B80" s="228" t="s">
        <v>103</v>
      </c>
      <c r="C80" s="230">
        <v>2.4</v>
      </c>
      <c r="D80" s="119"/>
      <c r="E80" s="190"/>
      <c r="F80" s="190"/>
      <c r="G80" s="190"/>
    </row>
    <row r="81" spans="1:7" ht="18.75" customHeight="1" x14ac:dyDescent="0.3">
      <c r="A81" s="190"/>
      <c r="B81" s="228" t="s">
        <v>104</v>
      </c>
      <c r="C81" s="229">
        <f>STDEV(G59:G68)</f>
        <v>3.3020953842881648</v>
      </c>
      <c r="D81" s="119"/>
      <c r="E81" s="190"/>
      <c r="F81" s="190"/>
      <c r="G81" s="190"/>
    </row>
    <row r="82" spans="1:7" ht="18.75" customHeight="1" x14ac:dyDescent="0.3">
      <c r="A82" s="190"/>
      <c r="B82" s="228" t="s">
        <v>105</v>
      </c>
      <c r="C82" s="229">
        <f>IF(OR(G70&lt;98.5,G70&gt;101.5),(IF(98.5&gt;G70,98.5,101.5)),C79)</f>
        <v>101.5</v>
      </c>
      <c r="D82" s="119"/>
      <c r="E82" s="190"/>
      <c r="F82" s="190"/>
      <c r="G82" s="190"/>
    </row>
    <row r="83" spans="1:7" ht="18.75" customHeight="1" x14ac:dyDescent="0.3">
      <c r="A83" s="190"/>
      <c r="B83" s="228" t="s">
        <v>106</v>
      </c>
      <c r="C83" s="231">
        <f>ABS(C82-C79)+(C80*C81)</f>
        <v>12.971679909726653</v>
      </c>
      <c r="D83" s="119"/>
      <c r="E83" s="190"/>
      <c r="F83" s="190"/>
      <c r="G83" s="190"/>
    </row>
    <row r="84" spans="1:7" ht="18.75" customHeight="1" x14ac:dyDescent="0.3">
      <c r="A84" s="187"/>
      <c r="B84" s="232"/>
      <c r="C84" s="119"/>
      <c r="D84" s="119"/>
      <c r="E84" s="119"/>
      <c r="F84" s="119"/>
      <c r="G84" s="119"/>
    </row>
    <row r="85" spans="1:7" ht="18.75" customHeight="1" x14ac:dyDescent="0.3">
      <c r="A85" s="128" t="s">
        <v>107</v>
      </c>
      <c r="B85" s="128" t="s">
        <v>108</v>
      </c>
      <c r="C85" s="119"/>
      <c r="D85" s="119"/>
      <c r="E85" s="119"/>
      <c r="F85" s="119"/>
      <c r="G85" s="119"/>
    </row>
    <row r="86" spans="1:7" ht="18.75" customHeight="1" x14ac:dyDescent="0.3">
      <c r="A86" s="128"/>
      <c r="B86" s="128"/>
      <c r="C86" s="119"/>
      <c r="D86" s="119"/>
      <c r="E86" s="119"/>
      <c r="F86" s="119"/>
      <c r="G86" s="119"/>
    </row>
    <row r="87" spans="1:7" ht="26.25" customHeight="1" x14ac:dyDescent="0.4">
      <c r="A87" s="129" t="s">
        <v>4</v>
      </c>
      <c r="B87" s="458"/>
      <c r="C87" s="458"/>
      <c r="D87" s="119"/>
      <c r="E87" s="119"/>
      <c r="F87" s="119"/>
      <c r="G87" s="119"/>
    </row>
    <row r="88" spans="1:7" ht="26.25" customHeight="1" x14ac:dyDescent="0.4">
      <c r="A88" s="130" t="s">
        <v>52</v>
      </c>
      <c r="B88" s="459"/>
      <c r="C88" s="459"/>
      <c r="D88" s="119"/>
      <c r="E88" s="119"/>
      <c r="F88" s="119"/>
      <c r="G88" s="119"/>
    </row>
    <row r="89" spans="1:7" ht="27" customHeight="1" x14ac:dyDescent="0.4">
      <c r="A89" s="130" t="s">
        <v>6</v>
      </c>
      <c r="B89" s="131">
        <f>B32</f>
        <v>1</v>
      </c>
      <c r="C89" s="119"/>
      <c r="D89" s="119"/>
      <c r="E89" s="119"/>
      <c r="F89" s="119"/>
      <c r="G89" s="119"/>
    </row>
    <row r="90" spans="1:7" ht="27" customHeight="1" x14ac:dyDescent="0.4">
      <c r="A90" s="130" t="s">
        <v>53</v>
      </c>
      <c r="B90" s="131">
        <f>B33</f>
        <v>0</v>
      </c>
      <c r="C90" s="460" t="s">
        <v>109</v>
      </c>
      <c r="D90" s="461"/>
      <c r="E90" s="461"/>
      <c r="F90" s="461"/>
      <c r="G90" s="462"/>
    </row>
    <row r="91" spans="1:7" ht="18.75" customHeight="1" x14ac:dyDescent="0.3">
      <c r="A91" s="130" t="s">
        <v>55</v>
      </c>
      <c r="B91" s="134">
        <f>B89-B90</f>
        <v>1</v>
      </c>
      <c r="C91" s="233"/>
      <c r="D91" s="233"/>
      <c r="E91" s="233"/>
      <c r="F91" s="233"/>
      <c r="G91" s="234"/>
    </row>
    <row r="92" spans="1:7" ht="19.5" customHeight="1" x14ac:dyDescent="0.3">
      <c r="A92" s="130"/>
      <c r="B92" s="134"/>
      <c r="C92" s="233"/>
      <c r="D92" s="233"/>
      <c r="E92" s="233"/>
      <c r="F92" s="233"/>
      <c r="G92" s="234"/>
    </row>
    <row r="93" spans="1:7" ht="27" customHeight="1" x14ac:dyDescent="0.4">
      <c r="A93" s="130" t="s">
        <v>56</v>
      </c>
      <c r="B93" s="136">
        <v>1</v>
      </c>
      <c r="C93" s="445" t="s">
        <v>110</v>
      </c>
      <c r="D93" s="446"/>
      <c r="E93" s="446"/>
      <c r="F93" s="446"/>
      <c r="G93" s="446"/>
    </row>
    <row r="94" spans="1:7" ht="27" customHeight="1" x14ac:dyDescent="0.4">
      <c r="A94" s="130" t="s">
        <v>58</v>
      </c>
      <c r="B94" s="136">
        <v>1</v>
      </c>
      <c r="C94" s="445" t="s">
        <v>111</v>
      </c>
      <c r="D94" s="446"/>
      <c r="E94" s="446"/>
      <c r="F94" s="446"/>
      <c r="G94" s="446"/>
    </row>
    <row r="95" spans="1:7" ht="18.75" customHeight="1" x14ac:dyDescent="0.3">
      <c r="A95" s="130"/>
      <c r="B95" s="137"/>
      <c r="C95" s="138"/>
      <c r="D95" s="138"/>
      <c r="E95" s="138"/>
      <c r="F95" s="138"/>
      <c r="G95" s="138"/>
    </row>
    <row r="96" spans="1:7" ht="18.75" customHeight="1" x14ac:dyDescent="0.3">
      <c r="A96" s="130" t="s">
        <v>60</v>
      </c>
      <c r="B96" s="139">
        <f>B93/B94</f>
        <v>1</v>
      </c>
      <c r="C96" s="119" t="s">
        <v>61</v>
      </c>
      <c r="D96" s="119"/>
      <c r="E96" s="119"/>
      <c r="F96" s="119"/>
      <c r="G96" s="119"/>
    </row>
    <row r="97" spans="1:7" ht="19.5" customHeight="1" x14ac:dyDescent="0.3">
      <c r="A97" s="128"/>
      <c r="B97" s="128"/>
      <c r="C97" s="119"/>
      <c r="D97" s="119"/>
      <c r="E97" s="119"/>
      <c r="F97" s="119"/>
      <c r="G97" s="119"/>
    </row>
    <row r="98" spans="1:7" ht="27" customHeight="1" x14ac:dyDescent="0.4">
      <c r="A98" s="140" t="s">
        <v>62</v>
      </c>
      <c r="B98" s="235">
        <v>1</v>
      </c>
      <c r="C98" s="119"/>
      <c r="D98" s="236" t="s">
        <v>63</v>
      </c>
      <c r="E98" s="237"/>
      <c r="F98" s="447" t="s">
        <v>64</v>
      </c>
      <c r="G98" s="448"/>
    </row>
    <row r="99" spans="1:7" ht="26.25" customHeight="1" x14ac:dyDescent="0.4">
      <c r="A99" s="142" t="s">
        <v>65</v>
      </c>
      <c r="B99" s="238">
        <v>1</v>
      </c>
      <c r="C99" s="144" t="s">
        <v>66</v>
      </c>
      <c r="D99" s="145" t="s">
        <v>67</v>
      </c>
      <c r="E99" s="146" t="s">
        <v>68</v>
      </c>
      <c r="F99" s="145" t="s">
        <v>67</v>
      </c>
      <c r="G99" s="147" t="s">
        <v>68</v>
      </c>
    </row>
    <row r="100" spans="1:7" ht="26.25" customHeight="1" x14ac:dyDescent="0.4">
      <c r="A100" s="142" t="s">
        <v>69</v>
      </c>
      <c r="B100" s="238">
        <v>1</v>
      </c>
      <c r="C100" s="148">
        <v>1</v>
      </c>
      <c r="D100" s="149"/>
      <c r="E100" s="239" t="str">
        <f>IF(ISBLANK(D100),"-",$D$110/$D$107*D100)</f>
        <v>-</v>
      </c>
      <c r="F100" s="240"/>
      <c r="G100" s="151" t="str">
        <f>IF(ISBLANK(F100),"-",$D$110/$F$107*F100)</f>
        <v>-</v>
      </c>
    </row>
    <row r="101" spans="1:7" ht="26.25" customHeight="1" x14ac:dyDescent="0.4">
      <c r="A101" s="142" t="s">
        <v>70</v>
      </c>
      <c r="B101" s="238">
        <v>1</v>
      </c>
      <c r="C101" s="152">
        <v>2</v>
      </c>
      <c r="D101" s="153"/>
      <c r="E101" s="241" t="str">
        <f>IF(ISBLANK(D101),"-",$D$110/$D$107*D101)</f>
        <v>-</v>
      </c>
      <c r="F101" s="131"/>
      <c r="G101" s="155" t="str">
        <f>IF(ISBLANK(F101),"-",$D$110/$F$107*F101)</f>
        <v>-</v>
      </c>
    </row>
    <row r="102" spans="1:7" ht="26.25" customHeight="1" x14ac:dyDescent="0.4">
      <c r="A102" s="142" t="s">
        <v>71</v>
      </c>
      <c r="B102" s="238">
        <v>1</v>
      </c>
      <c r="C102" s="152">
        <v>3</v>
      </c>
      <c r="D102" s="153"/>
      <c r="E102" s="241" t="str">
        <f>IF(ISBLANK(D102),"-",$D$110/$D$107*D102)</f>
        <v>-</v>
      </c>
      <c r="F102" s="242"/>
      <c r="G102" s="155" t="str">
        <f>IF(ISBLANK(F102),"-",$D$110/$F$107*F102)</f>
        <v>-</v>
      </c>
    </row>
    <row r="103" spans="1:7" ht="26.25" customHeight="1" x14ac:dyDescent="0.4">
      <c r="A103" s="142" t="s">
        <v>72</v>
      </c>
      <c r="B103" s="238">
        <v>1</v>
      </c>
      <c r="C103" s="156">
        <v>4</v>
      </c>
      <c r="D103" s="157"/>
      <c r="E103" s="243" t="str">
        <f>IF(ISBLANK(D103),"-",$D$110/$D$107*D103)</f>
        <v>-</v>
      </c>
      <c r="F103" s="244"/>
      <c r="G103" s="159" t="str">
        <f>IF(ISBLANK(F103),"-",$D$110/$F$107*F103)</f>
        <v>-</v>
      </c>
    </row>
    <row r="104" spans="1:7" ht="27" customHeight="1" x14ac:dyDescent="0.4">
      <c r="A104" s="142" t="s">
        <v>73</v>
      </c>
      <c r="B104" s="238">
        <v>1</v>
      </c>
      <c r="C104" s="160" t="s">
        <v>74</v>
      </c>
      <c r="D104" s="245" t="e">
        <f>AVERAGE(D100:D103)</f>
        <v>#DIV/0!</v>
      </c>
      <c r="E104" s="162" t="e">
        <f>AVERAGE(E100:E103)</f>
        <v>#DIV/0!</v>
      </c>
      <c r="F104" s="245" t="e">
        <f>AVERAGE(F100:F103)</f>
        <v>#DIV/0!</v>
      </c>
      <c r="G104" s="246" t="e">
        <f>AVERAGE(G100:G103)</f>
        <v>#DIV/0!</v>
      </c>
    </row>
    <row r="105" spans="1:7" ht="26.25" customHeight="1" x14ac:dyDescent="0.4">
      <c r="A105" s="142" t="s">
        <v>75</v>
      </c>
      <c r="B105" s="238">
        <v>1</v>
      </c>
      <c r="C105" s="164" t="s">
        <v>76</v>
      </c>
      <c r="D105" s="247"/>
      <c r="E105" s="166"/>
      <c r="F105" s="165"/>
      <c r="G105" s="119"/>
    </row>
    <row r="106" spans="1:7" ht="26.25" customHeight="1" x14ac:dyDescent="0.4">
      <c r="A106" s="142" t="s">
        <v>77</v>
      </c>
      <c r="B106" s="238">
        <v>1</v>
      </c>
      <c r="C106" s="167" t="s">
        <v>78</v>
      </c>
      <c r="D106" s="248">
        <f>D105*$B$96</f>
        <v>0</v>
      </c>
      <c r="E106" s="169"/>
      <c r="F106" s="168">
        <f>F105*$B$96</f>
        <v>0</v>
      </c>
      <c r="G106" s="119"/>
    </row>
    <row r="107" spans="1:7" ht="19.5" customHeight="1" x14ac:dyDescent="0.3">
      <c r="A107" s="142" t="s">
        <v>79</v>
      </c>
      <c r="B107" s="280">
        <f>(B106/B105)*(B104/B103)*(B102/B101)*(B100/B99)*B98</f>
        <v>1</v>
      </c>
      <c r="C107" s="167" t="s">
        <v>80</v>
      </c>
      <c r="D107" s="249">
        <f>D106*$B$91/100</f>
        <v>0</v>
      </c>
      <c r="E107" s="172"/>
      <c r="F107" s="171">
        <f>F106*$B$91/100</f>
        <v>0</v>
      </c>
      <c r="G107" s="119"/>
    </row>
    <row r="108" spans="1:7" ht="19.5" customHeight="1" x14ac:dyDescent="0.3">
      <c r="A108" s="449" t="s">
        <v>81</v>
      </c>
      <c r="B108" s="450"/>
      <c r="C108" s="167" t="s">
        <v>82</v>
      </c>
      <c r="D108" s="248">
        <f>D107/$B$107</f>
        <v>0</v>
      </c>
      <c r="E108" s="172"/>
      <c r="F108" s="173">
        <f>F107/$B$107</f>
        <v>0</v>
      </c>
      <c r="G108" s="250"/>
    </row>
    <row r="109" spans="1:7" ht="19.5" customHeight="1" x14ac:dyDescent="0.3">
      <c r="A109" s="451"/>
      <c r="B109" s="452"/>
      <c r="C109" s="298" t="s">
        <v>83</v>
      </c>
      <c r="D109" s="252">
        <f>$B$56/$B$125</f>
        <v>20</v>
      </c>
      <c r="E109" s="119"/>
      <c r="F109" s="176"/>
      <c r="G109" s="253"/>
    </row>
    <row r="110" spans="1:7" ht="18.75" customHeight="1" x14ac:dyDescent="0.3">
      <c r="A110" s="119"/>
      <c r="B110" s="119"/>
      <c r="C110" s="251" t="s">
        <v>84</v>
      </c>
      <c r="D110" s="248">
        <f>D109*$B$107</f>
        <v>20</v>
      </c>
      <c r="E110" s="119"/>
      <c r="F110" s="176"/>
      <c r="G110" s="250"/>
    </row>
    <row r="111" spans="1:7" ht="19.5" customHeight="1" x14ac:dyDescent="0.3">
      <c r="A111" s="119"/>
      <c r="B111" s="119"/>
      <c r="C111" s="254" t="s">
        <v>85</v>
      </c>
      <c r="D111" s="255">
        <f>D110/B96</f>
        <v>20</v>
      </c>
      <c r="E111" s="119"/>
      <c r="F111" s="181"/>
      <c r="G111" s="250"/>
    </row>
    <row r="112" spans="1:7" ht="18.75" customHeight="1" x14ac:dyDescent="0.3">
      <c r="A112" s="119"/>
      <c r="B112" s="119"/>
      <c r="C112" s="256" t="s">
        <v>86</v>
      </c>
      <c r="D112" s="257" t="e">
        <f>AVERAGE(E100:E103,G100:G103)</f>
        <v>#DIV/0!</v>
      </c>
      <c r="E112" s="119"/>
      <c r="F112" s="181"/>
      <c r="G112" s="258"/>
    </row>
    <row r="113" spans="1:7" ht="18.75" customHeight="1" x14ac:dyDescent="0.3">
      <c r="A113" s="119"/>
      <c r="B113" s="119"/>
      <c r="C113" s="259" t="s">
        <v>87</v>
      </c>
      <c r="D113" s="260" t="e">
        <f>STDEV(E100:E103,G100:G103)/D112</f>
        <v>#DIV/0!</v>
      </c>
      <c r="E113" s="119"/>
      <c r="F113" s="181"/>
      <c r="G113" s="250"/>
    </row>
    <row r="114" spans="1:7" ht="19.5" customHeight="1" x14ac:dyDescent="0.3">
      <c r="A114" s="119"/>
      <c r="B114" s="119"/>
      <c r="C114" s="261" t="s">
        <v>20</v>
      </c>
      <c r="D114" s="262">
        <f>COUNT(E100:E103,G100:G103)</f>
        <v>0</v>
      </c>
      <c r="E114" s="119"/>
      <c r="F114" s="181"/>
      <c r="G114" s="250"/>
    </row>
    <row r="115" spans="1:7" ht="19.5" customHeight="1" x14ac:dyDescent="0.3">
      <c r="A115" s="120"/>
      <c r="B115" s="120"/>
      <c r="C115" s="120"/>
      <c r="D115" s="120"/>
      <c r="E115" s="120"/>
      <c r="F115" s="119"/>
      <c r="G115" s="119"/>
    </row>
    <row r="116" spans="1:7" ht="26.25" customHeight="1" x14ac:dyDescent="0.4">
      <c r="A116" s="140" t="s">
        <v>112</v>
      </c>
      <c r="B116" s="235">
        <v>1</v>
      </c>
      <c r="C116" s="263" t="s">
        <v>113</v>
      </c>
      <c r="D116" s="264" t="s">
        <v>67</v>
      </c>
      <c r="E116" s="265" t="s">
        <v>114</v>
      </c>
      <c r="F116" s="266" t="s">
        <v>115</v>
      </c>
      <c r="G116" s="119"/>
    </row>
    <row r="117" spans="1:7" ht="26.25" customHeight="1" x14ac:dyDescent="0.4">
      <c r="A117" s="142" t="s">
        <v>116</v>
      </c>
      <c r="B117" s="238">
        <v>1</v>
      </c>
      <c r="C117" s="200">
        <v>1</v>
      </c>
      <c r="D117" s="267"/>
      <c r="E117" s="268" t="str">
        <f t="shared" ref="E117:E122" si="3">IF(ISBLANK(D117),"-",D117/$D$112*$D$109*$B$125)</f>
        <v>-</v>
      </c>
      <c r="F117" s="269" t="str">
        <f t="shared" ref="F117:F122" si="4">IF(ISBLANK(D117), "-", E117/$B$56)</f>
        <v>-</v>
      </c>
      <c r="G117" s="119"/>
    </row>
    <row r="118" spans="1:7" ht="26.25" customHeight="1" x14ac:dyDescent="0.4">
      <c r="A118" s="142" t="s">
        <v>117</v>
      </c>
      <c r="B118" s="238">
        <v>1</v>
      </c>
      <c r="C118" s="200">
        <v>2</v>
      </c>
      <c r="D118" s="267"/>
      <c r="E118" s="270" t="str">
        <f t="shared" si="3"/>
        <v>-</v>
      </c>
      <c r="F118" s="271" t="str">
        <f t="shared" si="4"/>
        <v>-</v>
      </c>
      <c r="G118" s="119"/>
    </row>
    <row r="119" spans="1:7" ht="26.25" customHeight="1" x14ac:dyDescent="0.4">
      <c r="A119" s="142" t="s">
        <v>118</v>
      </c>
      <c r="B119" s="238">
        <v>1</v>
      </c>
      <c r="C119" s="200">
        <v>3</v>
      </c>
      <c r="D119" s="267"/>
      <c r="E119" s="270" t="str">
        <f t="shared" si="3"/>
        <v>-</v>
      </c>
      <c r="F119" s="271" t="str">
        <f t="shared" si="4"/>
        <v>-</v>
      </c>
      <c r="G119" s="119"/>
    </row>
    <row r="120" spans="1:7" ht="26.25" customHeight="1" x14ac:dyDescent="0.4">
      <c r="A120" s="142" t="s">
        <v>119</v>
      </c>
      <c r="B120" s="238">
        <v>1</v>
      </c>
      <c r="C120" s="200">
        <v>4</v>
      </c>
      <c r="D120" s="267"/>
      <c r="E120" s="270" t="str">
        <f t="shared" si="3"/>
        <v>-</v>
      </c>
      <c r="F120" s="271" t="str">
        <f t="shared" si="4"/>
        <v>-</v>
      </c>
      <c r="G120" s="119"/>
    </row>
    <row r="121" spans="1:7" ht="26.25" customHeight="1" x14ac:dyDescent="0.4">
      <c r="A121" s="142" t="s">
        <v>120</v>
      </c>
      <c r="B121" s="238">
        <v>1</v>
      </c>
      <c r="C121" s="200">
        <v>5</v>
      </c>
      <c r="D121" s="267"/>
      <c r="E121" s="270" t="str">
        <f t="shared" si="3"/>
        <v>-</v>
      </c>
      <c r="F121" s="271" t="str">
        <f t="shared" si="4"/>
        <v>-</v>
      </c>
      <c r="G121" s="119"/>
    </row>
    <row r="122" spans="1:7" ht="26.25" customHeight="1" x14ac:dyDescent="0.4">
      <c r="A122" s="142" t="s">
        <v>121</v>
      </c>
      <c r="B122" s="238">
        <v>1</v>
      </c>
      <c r="C122" s="272">
        <v>6</v>
      </c>
      <c r="D122" s="273"/>
      <c r="E122" s="274" t="str">
        <f t="shared" si="3"/>
        <v>-</v>
      </c>
      <c r="F122" s="275" t="str">
        <f t="shared" si="4"/>
        <v>-</v>
      </c>
      <c r="G122" s="119"/>
    </row>
    <row r="123" spans="1:7" ht="26.25" customHeight="1" x14ac:dyDescent="0.4">
      <c r="A123" s="142" t="s">
        <v>122</v>
      </c>
      <c r="B123" s="238">
        <v>1</v>
      </c>
      <c r="C123" s="200"/>
      <c r="D123" s="276"/>
      <c r="E123" s="220"/>
      <c r="F123" s="203"/>
      <c r="G123" s="119"/>
    </row>
    <row r="124" spans="1:7" ht="26.25" customHeight="1" x14ac:dyDescent="0.4">
      <c r="A124" s="142" t="s">
        <v>123</v>
      </c>
      <c r="B124" s="238">
        <v>1</v>
      </c>
      <c r="C124" s="200"/>
      <c r="D124" s="277"/>
      <c r="E124" s="278" t="s">
        <v>74</v>
      </c>
      <c r="F124" s="279" t="e">
        <f>AVERAGE(F117:F122)</f>
        <v>#DIV/0!</v>
      </c>
      <c r="G124" s="119"/>
    </row>
    <row r="125" spans="1:7" ht="27" customHeight="1" x14ac:dyDescent="0.4">
      <c r="A125" s="142" t="s">
        <v>124</v>
      </c>
      <c r="B125" s="280">
        <f>(B124/B123)*(B122/B121)*(B120/B119)*(B118/B117)*B116</f>
        <v>1</v>
      </c>
      <c r="C125" s="281"/>
      <c r="D125" s="282"/>
      <c r="E125" s="178" t="s">
        <v>87</v>
      </c>
      <c r="F125" s="215" t="e">
        <f>STDEV(F117:F122)/F124</f>
        <v>#DIV/0!</v>
      </c>
      <c r="G125" s="119"/>
    </row>
    <row r="126" spans="1:7" ht="27" customHeight="1" x14ac:dyDescent="0.4">
      <c r="A126" s="449" t="s">
        <v>81</v>
      </c>
      <c r="B126" s="450"/>
      <c r="C126" s="283"/>
      <c r="D126" s="284"/>
      <c r="E126" s="285" t="s">
        <v>20</v>
      </c>
      <c r="F126" s="286">
        <f>COUNT(F117:F122)</f>
        <v>0</v>
      </c>
      <c r="G126" s="119"/>
    </row>
    <row r="127" spans="1:7" ht="19.5" customHeight="1" x14ac:dyDescent="0.3">
      <c r="A127" s="451"/>
      <c r="B127" s="452"/>
      <c r="C127" s="220"/>
      <c r="D127" s="220"/>
      <c r="E127" s="220"/>
      <c r="F127" s="276"/>
      <c r="G127" s="220"/>
    </row>
    <row r="128" spans="1:7" ht="18.75" customHeight="1" x14ac:dyDescent="0.3">
      <c r="A128" s="138"/>
      <c r="B128" s="138"/>
      <c r="C128" s="220"/>
      <c r="D128" s="220"/>
      <c r="E128" s="220"/>
      <c r="F128" s="276"/>
      <c r="G128" s="220"/>
    </row>
    <row r="129" spans="1:7" ht="18.75" customHeight="1" x14ac:dyDescent="0.3">
      <c r="A129" s="129" t="s">
        <v>98</v>
      </c>
      <c r="B129" s="222" t="s">
        <v>125</v>
      </c>
      <c r="C129" s="453" t="str">
        <f>B20</f>
        <v xml:space="preserve">Docetaxel </v>
      </c>
      <c r="D129" s="453"/>
      <c r="E129" s="223" t="s">
        <v>126</v>
      </c>
      <c r="F129" s="223"/>
      <c r="G129" s="226" t="e">
        <f>F124</f>
        <v>#DIV/0!</v>
      </c>
    </row>
    <row r="130" spans="1:7" ht="19.5" customHeight="1" x14ac:dyDescent="0.3">
      <c r="A130" s="287"/>
      <c r="B130" s="287"/>
      <c r="C130" s="288"/>
      <c r="D130" s="288"/>
      <c r="E130" s="288"/>
      <c r="F130" s="288"/>
      <c r="G130" s="288"/>
    </row>
    <row r="131" spans="1:7" ht="18.75" customHeight="1" x14ac:dyDescent="0.3">
      <c r="A131" s="119"/>
      <c r="B131" s="444" t="s">
        <v>26</v>
      </c>
      <c r="C131" s="444"/>
      <c r="D131" s="119"/>
      <c r="E131" s="289" t="s">
        <v>27</v>
      </c>
      <c r="F131" s="290"/>
      <c r="G131" s="297" t="s">
        <v>28</v>
      </c>
    </row>
    <row r="132" spans="1:7" ht="60" customHeight="1" x14ac:dyDescent="0.3">
      <c r="A132" s="291" t="s">
        <v>29</v>
      </c>
      <c r="B132" s="292"/>
      <c r="C132" s="292"/>
      <c r="D132" s="119"/>
      <c r="E132" s="292"/>
      <c r="F132" s="220"/>
      <c r="G132" s="293"/>
    </row>
    <row r="133" spans="1:7" ht="60" customHeight="1" x14ac:dyDescent="0.3">
      <c r="A133" s="291" t="s">
        <v>30</v>
      </c>
      <c r="B133" s="294"/>
      <c r="C133" s="294"/>
      <c r="D133" s="119"/>
      <c r="E133" s="294"/>
      <c r="F133" s="220"/>
      <c r="G133" s="295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8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Uniformity</vt:lpstr>
      <vt:lpstr>Docetaxel </vt:lpstr>
      <vt:lpstr>Docetaxel UC</vt:lpstr>
      <vt:lpstr>'Docetaxel '!Print_Area</vt:lpstr>
      <vt:lpstr>'Docetaxel UC'!Print_Area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2017-02-07T12:14:21Z</cp:lastPrinted>
  <dcterms:created xsi:type="dcterms:W3CDTF">2005-07-05T10:19:27Z</dcterms:created>
  <dcterms:modified xsi:type="dcterms:W3CDTF">2017-02-07T12:21:55Z</dcterms:modified>
</cp:coreProperties>
</file>