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ASSAY" sheetId="7" r:id="rId1"/>
    <sheet name="SST UC" sheetId="6" r:id="rId2"/>
    <sheet name="Uniformity" sheetId="3" r:id="rId3"/>
    <sheet name="Docetaxel" sheetId="4" r:id="rId4"/>
    <sheet name="Docetaxel UC" sheetId="5" r:id="rId5"/>
  </sheets>
  <externalReferences>
    <externalReference r:id="rId6"/>
  </externalReferences>
  <definedNames>
    <definedName name="_xlnm.Print_Area" localSheetId="3">Docetaxel!$A$1:$H$80</definedName>
    <definedName name="_xlnm.Print_Area" localSheetId="4">'Docetaxel UC'!$A$1:$G$84</definedName>
    <definedName name="_xlnm.Print_Area" localSheetId="0">'SST ASSAY'!$A$15:$G$61</definedName>
    <definedName name="_xlnm.Print_Area" localSheetId="1">'SST UC'!$A$15:$G$61</definedName>
    <definedName name="_xlnm.Print_Area" localSheetId="2">Uniformity!$A$10:$G$52</definedName>
  </definedNames>
  <calcPr calcId="145621"/>
</workbook>
</file>

<file path=xl/calcChain.xml><?xml version="1.0" encoding="utf-8"?>
<calcChain xmlns="http://schemas.openxmlformats.org/spreadsheetml/2006/main">
  <c r="B21" i="6" l="1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21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B57" i="4" l="1"/>
  <c r="C129" i="5" l="1"/>
  <c r="B125" i="5"/>
  <c r="D109" i="5" s="1"/>
  <c r="D110" i="5" s="1"/>
  <c r="D111" i="5" s="1"/>
  <c r="F122" i="5"/>
  <c r="E122" i="5"/>
  <c r="F121" i="5"/>
  <c r="E121" i="5"/>
  <c r="F120" i="5"/>
  <c r="E120" i="5"/>
  <c r="F119" i="5"/>
  <c r="E119" i="5"/>
  <c r="F118" i="5"/>
  <c r="E118" i="5"/>
  <c r="F117" i="5"/>
  <c r="F124" i="5" s="1"/>
  <c r="E117" i="5"/>
  <c r="B107" i="5"/>
  <c r="D106" i="5"/>
  <c r="D107" i="5" s="1"/>
  <c r="D108" i="5" s="1"/>
  <c r="F104" i="5"/>
  <c r="D104" i="5"/>
  <c r="G103" i="5"/>
  <c r="E103" i="5"/>
  <c r="G102" i="5"/>
  <c r="E102" i="5"/>
  <c r="G101" i="5"/>
  <c r="E101" i="5"/>
  <c r="D112" i="5" s="1"/>
  <c r="D113" i="5" s="1"/>
  <c r="G100" i="5"/>
  <c r="E100" i="5"/>
  <c r="B96" i="5"/>
  <c r="F106" i="5" s="1"/>
  <c r="F107" i="5" s="1"/>
  <c r="F108" i="5" s="1"/>
  <c r="B91" i="5"/>
  <c r="B90" i="5"/>
  <c r="B89" i="5"/>
  <c r="C74" i="5"/>
  <c r="B67" i="5"/>
  <c r="B57" i="5"/>
  <c r="C56" i="5"/>
  <c r="B55" i="5"/>
  <c r="D48" i="5"/>
  <c r="D49" i="5" s="1"/>
  <c r="B45" i="5"/>
  <c r="F42" i="5"/>
  <c r="D42" i="5"/>
  <c r="G41" i="5"/>
  <c r="E41" i="5"/>
  <c r="B34" i="5"/>
  <c r="F44" i="5" s="1"/>
  <c r="B30" i="5"/>
  <c r="C76" i="4"/>
  <c r="H71" i="4"/>
  <c r="G71" i="4"/>
  <c r="G70" i="4"/>
  <c r="H70" i="4" s="1"/>
  <c r="G69" i="4"/>
  <c r="H69" i="4" s="1"/>
  <c r="G68" i="4"/>
  <c r="H68" i="4" s="1"/>
  <c r="B68" i="4"/>
  <c r="B69" i="4" s="1"/>
  <c r="H67" i="4"/>
  <c r="G67" i="4"/>
  <c r="H66" i="4"/>
  <c r="G66" i="4"/>
  <c r="H65" i="4"/>
  <c r="G65" i="4"/>
  <c r="G64" i="4"/>
  <c r="H64" i="4" s="1"/>
  <c r="H63" i="4"/>
  <c r="G63" i="4"/>
  <c r="G62" i="4"/>
  <c r="H62" i="4" s="1"/>
  <c r="G61" i="4"/>
  <c r="H61" i="4" s="1"/>
  <c r="G60" i="4"/>
  <c r="H60" i="4" s="1"/>
  <c r="C56" i="4"/>
  <c r="B55" i="4"/>
  <c r="B45" i="4"/>
  <c r="D48" i="4" s="1"/>
  <c r="D49" i="4" s="1"/>
  <c r="F42" i="4"/>
  <c r="D42" i="4"/>
  <c r="G41" i="4"/>
  <c r="E41" i="4"/>
  <c r="B34" i="4"/>
  <c r="F44" i="4" s="1"/>
  <c r="B30" i="4"/>
  <c r="C43" i="3"/>
  <c r="B43" i="3"/>
  <c r="C42" i="3"/>
  <c r="B42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42" i="3" s="1"/>
  <c r="G104" i="5" l="1"/>
  <c r="E104" i="5"/>
  <c r="F45" i="5"/>
  <c r="F45" i="4"/>
  <c r="H72" i="4"/>
  <c r="G76" i="4" s="1"/>
  <c r="H74" i="4"/>
  <c r="F125" i="5"/>
  <c r="G129" i="5"/>
  <c r="D44" i="5"/>
  <c r="D45" i="5" s="1"/>
  <c r="F126" i="5"/>
  <c r="D114" i="5"/>
  <c r="E33" i="3"/>
  <c r="D43" i="3"/>
  <c r="E35" i="3" s="1"/>
  <c r="D44" i="4"/>
  <c r="D45" i="4" s="1"/>
  <c r="F46" i="5" l="1"/>
  <c r="G39" i="5"/>
  <c r="G40" i="5"/>
  <c r="G38" i="5"/>
  <c r="D46" i="5"/>
  <c r="E40" i="5"/>
  <c r="E38" i="5"/>
  <c r="E39" i="5"/>
  <c r="F46" i="4"/>
  <c r="G38" i="4"/>
  <c r="G42" i="4" s="1"/>
  <c r="G40" i="4"/>
  <c r="G39" i="4"/>
  <c r="D46" i="4"/>
  <c r="E39" i="4"/>
  <c r="E40" i="4"/>
  <c r="E38" i="4"/>
  <c r="H73" i="4"/>
  <c r="E31" i="3"/>
  <c r="E37" i="3"/>
  <c r="D48" i="3"/>
  <c r="B47" i="3"/>
  <c r="C48" i="3"/>
  <c r="C47" i="3"/>
  <c r="E40" i="3"/>
  <c r="E38" i="3"/>
  <c r="E36" i="3"/>
  <c r="E34" i="3"/>
  <c r="E32" i="3"/>
  <c r="E30" i="3"/>
  <c r="E28" i="3"/>
  <c r="E26" i="3"/>
  <c r="E24" i="3"/>
  <c r="E22" i="3"/>
  <c r="D47" i="3"/>
  <c r="E29" i="3"/>
  <c r="E27" i="3"/>
  <c r="E21" i="3"/>
  <c r="E25" i="3"/>
  <c r="E39" i="3"/>
  <c r="E23" i="3"/>
  <c r="G42" i="5" l="1"/>
  <c r="E42" i="5"/>
  <c r="D50" i="5"/>
  <c r="D52" i="5"/>
  <c r="D52" i="4"/>
  <c r="D50" i="4"/>
  <c r="D51" i="4" s="1"/>
  <c r="E42" i="4"/>
  <c r="D51" i="5" l="1"/>
  <c r="E67" i="5"/>
  <c r="E64" i="5"/>
  <c r="E61" i="5"/>
  <c r="E60" i="5"/>
  <c r="E65" i="5"/>
  <c r="E59" i="5"/>
  <c r="E66" i="5"/>
  <c r="E63" i="5"/>
  <c r="G63" i="5" s="1"/>
  <c r="E68" i="5"/>
  <c r="E62" i="5"/>
  <c r="G61" i="5" l="1"/>
  <c r="G62" i="5"/>
  <c r="G59" i="5"/>
  <c r="E70" i="5"/>
  <c r="F63" i="5" s="1"/>
  <c r="E72" i="5"/>
  <c r="E71" i="5"/>
  <c r="G64" i="5"/>
  <c r="G66" i="5"/>
  <c r="G68" i="5"/>
  <c r="G65" i="5"/>
  <c r="G67" i="5"/>
  <c r="G60" i="5"/>
  <c r="F62" i="5" l="1"/>
  <c r="F67" i="5"/>
  <c r="F68" i="5"/>
  <c r="F64" i="5"/>
  <c r="G70" i="5"/>
  <c r="F61" i="5"/>
  <c r="F60" i="5"/>
  <c r="F65" i="5"/>
  <c r="F66" i="5"/>
  <c r="F59" i="5"/>
  <c r="C81" i="5"/>
  <c r="G72" i="5"/>
  <c r="G71" i="5"/>
  <c r="F72" i="5" l="1"/>
  <c r="F70" i="5"/>
  <c r="F71" i="5" s="1"/>
  <c r="C82" i="5"/>
  <c r="C79" i="5"/>
  <c r="G74" i="5"/>
  <c r="C83" i="5" l="1"/>
</calcChain>
</file>

<file path=xl/sharedStrings.xml><?xml version="1.0" encoding="utf-8"?>
<sst xmlns="http://schemas.openxmlformats.org/spreadsheetml/2006/main" count="376" uniqueCount="142">
  <si>
    <t>HPLC System Suitability Report</t>
  </si>
  <si>
    <t>Analysis Data</t>
  </si>
  <si>
    <t>Assay</t>
  </si>
  <si>
    <t>Sample(s)</t>
  </si>
  <si>
    <t>Reference Substance:</t>
  </si>
  <si>
    <t>DOCE AQUALIP 80</t>
  </si>
  <si>
    <t>% age Purity:</t>
  </si>
  <si>
    <t>NDQD201701311</t>
  </si>
  <si>
    <t>Weight (mg):</t>
  </si>
  <si>
    <t>Docetaxel anhydrous USP 80 mg</t>
  </si>
  <si>
    <t>Standard Conc (mg/mL):</t>
  </si>
  <si>
    <t>each vials contains docetaxel anhydrous USP 80mg</t>
  </si>
  <si>
    <t>2017-01-05 10:50:35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</si>
  <si>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</si>
  <si>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</si>
  <si>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</si>
  <si>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</si>
  <si>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</si>
  <si>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</si>
  <si>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</si>
  <si>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</si>
  <si>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</si>
  <si>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</si>
  <si>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</si>
  <si>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</si>
  <si>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</si>
  <si>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</si>
  <si>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</si>
  <si>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</si>
  <si>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</si>
  <si>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</si>
  <si>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</si>
  <si>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</si>
  <si>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</si>
  <si>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</si>
  <si>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</si>
  <si>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</si>
  <si>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</si>
  <si>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</si>
  <si>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</si>
  <si>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</si>
  <si>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</si>
  <si>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</si>
  <si>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</si>
  <si>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</si>
  <si>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</si>
  <si>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</si>
  <si>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</si>
  <si>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2017-02-07 09:29:23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</si>
  <si>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</si>
  <si>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</si>
  <si>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</si>
  <si>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</si>
  <si>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</si>
  <si>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</si>
  <si>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</si>
  <si>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</si>
  <si>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</si>
  <si>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</si>
  <si>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</si>
  <si>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</si>
  <si>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</si>
  <si>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</si>
  <si>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</si>
  <si>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</si>
  <si>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</si>
  <si>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</si>
  <si>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</si>
  <si>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</si>
  <si>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</si>
  <si>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</si>
  <si>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</si>
  <si>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</si>
  <si>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</si>
  <si>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</si>
  <si>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</si>
  <si>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</si>
  <si>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</si>
  <si>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</si>
  <si>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</si>
  <si>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</si>
  <si>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</si>
  <si>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</si>
  <si>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</si>
  <si>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</si>
  <si>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</si>
  <si>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</si>
  <si>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</si>
  <si>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</si>
  <si>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</si>
  <si>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</si>
  <si>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</si>
  <si>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</si>
  <si>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</si>
  <si>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</si>
  <si>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</si>
  <si>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</si>
  <si>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</si>
  <si>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</si>
  <si>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</si>
  <si>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</si>
  <si>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</si>
  <si>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</si>
  <si>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</si>
  <si>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</si>
  <si>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</si>
  <si>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</si>
  <si>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</si>
  <si>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</si>
  <si>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</si>
  <si>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</si>
  <si>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</si>
  <si>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Initial Standard dilution (mL):</t>
  </si>
  <si>
    <t>Each Tablet/Capsule contains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</si>
  <si>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</si>
  <si>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</si>
  <si>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</si>
  <si>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</si>
  <si>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</si>
  <si>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</si>
  <si>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</si>
  <si>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</si>
  <si>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</si>
  <si>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</si>
  <si>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</si>
  <si>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</si>
  <si>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</si>
  <si>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</si>
  <si>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</si>
  <si>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</si>
  <si>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</si>
  <si>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</si>
  <si>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</si>
  <si>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</si>
  <si>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</si>
  <si>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</si>
  <si>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t xml:space="preserve">The amount  of </t>
  </si>
  <si>
    <t xml:space="preserve">dissolved as a percentage of the stated  label claim is </t>
  </si>
  <si>
    <t xml:space="preserve">Docetaxel </t>
  </si>
  <si>
    <t>Each vials contains docetaxel anhydrous USP 80mg</t>
  </si>
  <si>
    <t>D8-5</t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</si>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</sst>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  <numFmt numFmtId="173" formatCode="0.0\ &quot;%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4"/>
      <color rgb="FF000000"/>
      <name val="Calibri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2" fillId="2" borderId="0"/>
    <xf numFmtId="0" fontId="22" fillId="2" borderId="0"/>
  </cellStyleXfs>
  <cellXfs count="494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10" fontId="2" fillId="2" borderId="9" xfId="0" applyNumberFormat="1" applyFont="1" applyFill="1" applyBorder="1"/>
    <xf numFmtId="0" fontId="0" fillId="2" borderId="0" xfId="0" applyFill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2" fillId="2" borderId="0" xfId="1" applyFill="1"/>
    <xf numFmtId="0" fontId="11" fillId="2" borderId="0" xfId="1" applyFont="1" applyFill="1"/>
    <xf numFmtId="0" fontId="3" fillId="2" borderId="0" xfId="1" applyFont="1" applyFill="1"/>
    <xf numFmtId="0" fontId="12" fillId="2" borderId="0" xfId="1" applyFont="1" applyFill="1"/>
    <xf numFmtId="0" fontId="12" fillId="3" borderId="0" xfId="1" applyFont="1" applyFill="1" applyAlignment="1" applyProtection="1">
      <alignment horizontal="left"/>
      <protection locked="0"/>
    </xf>
    <xf numFmtId="0" fontId="13" fillId="3" borderId="0" xfId="1" applyFont="1" applyFill="1" applyAlignment="1" applyProtection="1">
      <alignment horizontal="left"/>
      <protection locked="0"/>
    </xf>
    <xf numFmtId="0" fontId="13" fillId="3" borderId="0" xfId="1" applyFont="1" applyFill="1" applyProtection="1">
      <protection locked="0"/>
    </xf>
    <xf numFmtId="0" fontId="11" fillId="3" borderId="0" xfId="1" applyFont="1" applyFill="1" applyProtection="1">
      <protection locked="0"/>
    </xf>
    <xf numFmtId="170" fontId="13" fillId="3" borderId="0" xfId="1" applyNumberFormat="1" applyFont="1" applyFill="1" applyAlignment="1" applyProtection="1">
      <alignment horizontal="left"/>
      <protection locked="0"/>
    </xf>
    <xf numFmtId="0" fontId="13" fillId="2" borderId="0" xfId="1" applyFont="1" applyFill="1"/>
    <xf numFmtId="170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4" fillId="3" borderId="0" xfId="1" applyFont="1" applyFill="1" applyAlignment="1" applyProtection="1">
      <alignment horizontal="center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horizontal="center"/>
    </xf>
    <xf numFmtId="0" fontId="15" fillId="2" borderId="0" xfId="1" applyFont="1" applyFill="1"/>
    <xf numFmtId="2" fontId="14" fillId="3" borderId="0" xfId="1" applyNumberFormat="1" applyFont="1" applyFill="1" applyAlignment="1" applyProtection="1">
      <alignment horizontal="center"/>
      <protection locked="0"/>
    </xf>
    <xf numFmtId="2" fontId="12" fillId="2" borderId="0" xfId="1" applyNumberFormat="1" applyFont="1" applyFill="1" applyAlignment="1">
      <alignment horizontal="center"/>
    </xf>
    <xf numFmtId="0" fontId="17" fillId="2" borderId="0" xfId="1" applyFont="1" applyFill="1" applyAlignment="1">
      <alignment horizontal="left" vertical="center" wrapText="1"/>
    </xf>
    <xf numFmtId="169" fontId="12" fillId="2" borderId="0" xfId="1" applyNumberFormat="1" applyFont="1" applyFill="1" applyAlignment="1">
      <alignment horizontal="center"/>
    </xf>
    <xf numFmtId="0" fontId="18" fillId="2" borderId="0" xfId="1" applyFont="1" applyFill="1"/>
    <xf numFmtId="0" fontId="11" fillId="2" borderId="33" xfId="1" applyFont="1" applyFill="1" applyBorder="1" applyAlignment="1">
      <alignment horizontal="right"/>
    </xf>
    <xf numFmtId="0" fontId="14" fillId="3" borderId="55" xfId="1" applyFont="1" applyFill="1" applyBorder="1" applyAlignment="1" applyProtection="1">
      <alignment horizontal="center"/>
      <protection locked="0"/>
    </xf>
    <xf numFmtId="0" fontId="11" fillId="2" borderId="35" xfId="1" applyFont="1" applyFill="1" applyBorder="1" applyAlignment="1">
      <alignment horizontal="right"/>
    </xf>
    <xf numFmtId="0" fontId="14" fillId="3" borderId="43" xfId="1" applyFont="1" applyFill="1" applyBorder="1" applyAlignment="1" applyProtection="1">
      <alignment horizontal="center"/>
      <protection locked="0"/>
    </xf>
    <xf numFmtId="0" fontId="12" fillId="2" borderId="34" xfId="1" applyFont="1" applyFill="1" applyBorder="1" applyAlignment="1">
      <alignment horizontal="center"/>
    </xf>
    <xf numFmtId="0" fontId="12" fillId="2" borderId="37" xfId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/>
    </xf>
    <xf numFmtId="0" fontId="12" fillId="2" borderId="39" xfId="1" applyFont="1" applyFill="1" applyBorder="1" applyAlignment="1">
      <alignment horizontal="center"/>
    </xf>
    <xf numFmtId="0" fontId="11" fillId="2" borderId="40" xfId="1" applyFont="1" applyFill="1" applyBorder="1" applyAlignment="1">
      <alignment horizontal="center"/>
    </xf>
    <xf numFmtId="0" fontId="14" fillId="3" borderId="41" xfId="1" applyFont="1" applyFill="1" applyBorder="1" applyAlignment="1" applyProtection="1">
      <alignment horizontal="center"/>
      <protection locked="0"/>
    </xf>
    <xf numFmtId="171" fontId="11" fillId="2" borderId="38" xfId="1" applyNumberFormat="1" applyFont="1" applyFill="1" applyBorder="1" applyAlignment="1">
      <alignment horizontal="center"/>
    </xf>
    <xf numFmtId="171" fontId="11" fillId="2" borderId="39" xfId="1" applyNumberFormat="1" applyFont="1" applyFill="1" applyBorder="1" applyAlignment="1">
      <alignment horizontal="center"/>
    </xf>
    <xf numFmtId="0" fontId="11" fillId="2" borderId="36" xfId="1" applyFont="1" applyFill="1" applyBorder="1" applyAlignment="1">
      <alignment horizontal="center"/>
    </xf>
    <xf numFmtId="0" fontId="14" fillId="3" borderId="35" xfId="1" applyFont="1" applyFill="1" applyBorder="1" applyAlignment="1" applyProtection="1">
      <alignment horizontal="center"/>
      <protection locked="0"/>
    </xf>
    <xf numFmtId="171" fontId="11" fillId="2" borderId="42" xfId="1" applyNumberFormat="1" applyFont="1" applyFill="1" applyBorder="1" applyAlignment="1">
      <alignment horizontal="center"/>
    </xf>
    <xf numFmtId="171" fontId="11" fillId="2" borderId="43" xfId="1" applyNumberFormat="1" applyFont="1" applyFill="1" applyBorder="1" applyAlignment="1">
      <alignment horizontal="center"/>
    </xf>
    <xf numFmtId="0" fontId="11" fillId="2" borderId="15" xfId="1" applyFont="1" applyFill="1" applyBorder="1" applyAlignment="1">
      <alignment horizontal="center"/>
    </xf>
    <xf numFmtId="0" fontId="14" fillId="3" borderId="44" xfId="1" applyFont="1" applyFill="1" applyBorder="1" applyAlignment="1" applyProtection="1">
      <alignment horizontal="center"/>
      <protection locked="0"/>
    </xf>
    <xf numFmtId="171" fontId="11" fillId="2" borderId="45" xfId="1" applyNumberFormat="1" applyFont="1" applyFill="1" applyBorder="1" applyAlignment="1">
      <alignment horizontal="center"/>
    </xf>
    <xf numFmtId="171" fontId="11" fillId="2" borderId="46" xfId="1" applyNumberFormat="1" applyFont="1" applyFill="1" applyBorder="1" applyAlignment="1">
      <alignment horizontal="center"/>
    </xf>
    <xf numFmtId="0" fontId="11" fillId="2" borderId="36" xfId="1" applyFont="1" applyFill="1" applyBorder="1" applyAlignment="1">
      <alignment horizontal="right"/>
    </xf>
    <xf numFmtId="1" fontId="12" fillId="6" borderId="25" xfId="1" applyNumberFormat="1" applyFont="1" applyFill="1" applyBorder="1" applyAlignment="1">
      <alignment horizontal="center"/>
    </xf>
    <xf numFmtId="171" fontId="12" fillId="6" borderId="47" xfId="1" applyNumberFormat="1" applyFont="1" applyFill="1" applyBorder="1" applyAlignment="1">
      <alignment horizontal="center"/>
    </xf>
    <xf numFmtId="171" fontId="12" fillId="6" borderId="48" xfId="1" applyNumberFormat="1" applyFont="1" applyFill="1" applyBorder="1" applyAlignment="1">
      <alignment horizontal="center"/>
    </xf>
    <xf numFmtId="0" fontId="11" fillId="2" borderId="49" xfId="1" applyFont="1" applyFill="1" applyBorder="1" applyAlignment="1">
      <alignment horizontal="right"/>
    </xf>
    <xf numFmtId="0" fontId="14" fillId="3" borderId="28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17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0" fontId="11" fillId="2" borderId="48" xfId="1" applyFont="1" applyFill="1" applyBorder="1" applyAlignment="1">
      <alignment horizontal="center"/>
    </xf>
    <xf numFmtId="2" fontId="11" fillId="7" borderId="17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2" fontId="11" fillId="6" borderId="18" xfId="1" applyNumberFormat="1" applyFont="1" applyFill="1" applyBorder="1" applyAlignment="1">
      <alignment horizontal="center"/>
    </xf>
    <xf numFmtId="0" fontId="11" fillId="2" borderId="50" xfId="1" applyFont="1" applyFill="1" applyBorder="1" applyAlignment="1">
      <alignment horizontal="right"/>
    </xf>
    <xf numFmtId="0" fontId="14" fillId="3" borderId="17" xfId="1" applyFont="1" applyFill="1" applyBorder="1" applyAlignment="1" applyProtection="1">
      <alignment horizontal="center"/>
      <protection locked="0"/>
    </xf>
    <xf numFmtId="1" fontId="11" fillId="2" borderId="0" xfId="1" applyNumberFormat="1" applyFont="1" applyFill="1" applyAlignment="1">
      <alignment horizontal="center"/>
    </xf>
    <xf numFmtId="0" fontId="11" fillId="2" borderId="41" xfId="1" applyFont="1" applyFill="1" applyBorder="1" applyAlignment="1">
      <alignment horizontal="right"/>
    </xf>
    <xf numFmtId="2" fontId="11" fillId="6" borderId="32" xfId="1" applyNumberFormat="1" applyFont="1" applyFill="1" applyBorder="1" applyAlignment="1">
      <alignment horizontal="center"/>
    </xf>
    <xf numFmtId="171" fontId="12" fillId="7" borderId="31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17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1" fillId="7" borderId="32" xfId="1" applyFont="1" applyFill="1" applyBorder="1" applyAlignment="1">
      <alignment horizontal="center"/>
    </xf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0" fontId="4" fillId="2" borderId="0" xfId="1" applyFont="1" applyFill="1"/>
    <xf numFmtId="0" fontId="6" fillId="2" borderId="0" xfId="1" applyFont="1" applyFill="1"/>
    <xf numFmtId="0" fontId="12" fillId="2" borderId="56" xfId="1" applyFont="1" applyFill="1" applyBorder="1" applyAlignment="1">
      <alignment horizontal="center"/>
    </xf>
    <xf numFmtId="0" fontId="12" fillId="7" borderId="22" xfId="1" applyFont="1" applyFill="1" applyBorder="1" applyAlignment="1">
      <alignment horizontal="center"/>
    </xf>
    <xf numFmtId="0" fontId="12" fillId="7" borderId="10" xfId="1" applyFont="1" applyFill="1" applyBorder="1" applyAlignment="1">
      <alignment horizontal="center"/>
    </xf>
    <xf numFmtId="0" fontId="12" fillId="7" borderId="57" xfId="1" applyFont="1" applyFill="1" applyBorder="1" applyAlignment="1">
      <alignment horizontal="center" wrapText="1"/>
    </xf>
    <xf numFmtId="0" fontId="12" fillId="7" borderId="34" xfId="1" applyFont="1" applyFill="1" applyBorder="1" applyAlignment="1">
      <alignment horizontal="center" wrapText="1"/>
    </xf>
    <xf numFmtId="0" fontId="11" fillId="2" borderId="41" xfId="1" applyFont="1" applyFill="1" applyBorder="1" applyAlignment="1">
      <alignment horizontal="center"/>
    </xf>
    <xf numFmtId="0" fontId="13" fillId="3" borderId="4" xfId="1" applyFont="1" applyFill="1" applyBorder="1" applyAlignment="1" applyProtection="1">
      <alignment horizontal="center" wrapText="1"/>
      <protection locked="0"/>
    </xf>
    <xf numFmtId="2" fontId="11" fillId="2" borderId="38" xfId="1" applyNumberFormat="1" applyFont="1" applyFill="1" applyBorder="1" applyAlignment="1">
      <alignment horizontal="center"/>
    </xf>
    <xf numFmtId="2" fontId="11" fillId="2" borderId="4" xfId="1" applyNumberFormat="1" applyFont="1" applyFill="1" applyBorder="1" applyAlignment="1">
      <alignment horizontal="center"/>
    </xf>
    <xf numFmtId="2" fontId="11" fillId="2" borderId="40" xfId="1" applyNumberFormat="1" applyFont="1" applyFill="1" applyBorder="1" applyAlignment="1">
      <alignment horizontal="center"/>
    </xf>
    <xf numFmtId="0" fontId="11" fillId="2" borderId="35" xfId="1" applyFont="1" applyFill="1" applyBorder="1" applyAlignment="1">
      <alignment horizontal="center"/>
    </xf>
    <xf numFmtId="0" fontId="13" fillId="3" borderId="3" xfId="1" applyFont="1" applyFill="1" applyBorder="1" applyAlignment="1" applyProtection="1">
      <alignment horizontal="center" wrapText="1"/>
      <protection locked="0"/>
    </xf>
    <xf numFmtId="2" fontId="11" fillId="2" borderId="42" xfId="1" applyNumberFormat="1" applyFont="1" applyFill="1" applyBorder="1" applyAlignment="1">
      <alignment horizontal="center"/>
    </xf>
    <xf numFmtId="2" fontId="11" fillId="2" borderId="3" xfId="1" applyNumberFormat="1" applyFont="1" applyFill="1" applyBorder="1" applyAlignment="1">
      <alignment horizontal="center"/>
    </xf>
    <xf numFmtId="2" fontId="11" fillId="2" borderId="36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center"/>
    </xf>
    <xf numFmtId="0" fontId="13" fillId="3" borderId="58" xfId="1" applyFont="1" applyFill="1" applyBorder="1" applyAlignment="1" applyProtection="1">
      <alignment horizontal="center" wrapText="1"/>
      <protection locked="0"/>
    </xf>
    <xf numFmtId="2" fontId="11" fillId="2" borderId="47" xfId="1" applyNumberFormat="1" applyFont="1" applyFill="1" applyBorder="1" applyAlignment="1">
      <alignment horizontal="center"/>
    </xf>
    <xf numFmtId="2" fontId="11" fillId="2" borderId="58" xfId="1" applyNumberFormat="1" applyFont="1" applyFill="1" applyBorder="1" applyAlignment="1">
      <alignment horizontal="center"/>
    </xf>
    <xf numFmtId="2" fontId="11" fillId="2" borderId="53" xfId="1" applyNumberFormat="1" applyFont="1" applyFill="1" applyBorder="1" applyAlignment="1">
      <alignment horizontal="center"/>
    </xf>
    <xf numFmtId="0" fontId="11" fillId="2" borderId="36" xfId="1" applyFont="1" applyFill="1" applyBorder="1"/>
    <xf numFmtId="10" fontId="12" fillId="2" borderId="0" xfId="1" applyNumberFormat="1" applyFont="1" applyFill="1" applyAlignment="1">
      <alignment horizontal="center"/>
    </xf>
    <xf numFmtId="2" fontId="12" fillId="5" borderId="59" xfId="1" applyNumberFormat="1" applyFont="1" applyFill="1" applyBorder="1" applyAlignment="1">
      <alignment horizontal="center"/>
    </xf>
    <xf numFmtId="2" fontId="14" fillId="5" borderId="59" xfId="1" applyNumberFormat="1" applyFont="1" applyFill="1" applyBorder="1" applyAlignment="1">
      <alignment horizontal="center"/>
    </xf>
    <xf numFmtId="10" fontId="12" fillId="6" borderId="59" xfId="1" applyNumberFormat="1" applyFont="1" applyFill="1" applyBorder="1" applyAlignment="1">
      <alignment horizontal="center"/>
    </xf>
    <xf numFmtId="10" fontId="14" fillId="6" borderId="59" xfId="1" applyNumberFormat="1" applyFont="1" applyFill="1" applyBorder="1" applyAlignment="1">
      <alignment horizontal="center"/>
    </xf>
    <xf numFmtId="10" fontId="12" fillId="2" borderId="9" xfId="1" applyNumberFormat="1" applyFont="1" applyFill="1" applyBorder="1" applyAlignment="1">
      <alignment horizontal="center"/>
    </xf>
    <xf numFmtId="2" fontId="12" fillId="5" borderId="27" xfId="1" applyNumberFormat="1" applyFont="1" applyFill="1" applyBorder="1" applyAlignment="1">
      <alignment horizontal="center"/>
    </xf>
    <xf numFmtId="2" fontId="14" fillId="5" borderId="27" xfId="1" applyNumberFormat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173" fontId="12" fillId="2" borderId="0" xfId="1" applyNumberFormat="1" applyFont="1" applyFill="1" applyAlignment="1">
      <alignment horizontal="center"/>
    </xf>
    <xf numFmtId="165" fontId="12" fillId="2" borderId="0" xfId="1" applyNumberFormat="1" applyFont="1" applyFill="1" applyAlignment="1">
      <alignment horizontal="center"/>
    </xf>
    <xf numFmtId="0" fontId="11" fillId="2" borderId="1" xfId="1" applyFont="1" applyFill="1" applyBorder="1" applyAlignment="1">
      <alignment horizontal="right"/>
    </xf>
    <xf numFmtId="2" fontId="11" fillId="2" borderId="1" xfId="1" applyNumberFormat="1" applyFont="1" applyFill="1" applyBorder="1" applyAlignment="1">
      <alignment horizontal="center"/>
    </xf>
    <xf numFmtId="0" fontId="13" fillId="3" borderId="1" xfId="1" applyFont="1" applyFill="1" applyBorder="1" applyAlignment="1" applyProtection="1">
      <alignment horizontal="center"/>
      <protection locked="0"/>
    </xf>
    <xf numFmtId="1" fontId="12" fillId="6" borderId="1" xfId="1" applyNumberFormat="1" applyFont="1" applyFill="1" applyBorder="1" applyAlignment="1">
      <alignment horizontal="center"/>
    </xf>
    <xf numFmtId="0" fontId="12" fillId="2" borderId="0" xfId="1" applyFont="1" applyFill="1" applyAlignment="1" applyProtection="1">
      <alignment horizontal="center"/>
      <protection locked="0"/>
    </xf>
    <xf numFmtId="0" fontId="16" fillId="2" borderId="0" xfId="1" applyFont="1" applyFill="1"/>
    <xf numFmtId="0" fontId="14" fillId="3" borderId="34" xfId="1" applyFont="1" applyFill="1" applyBorder="1" applyAlignment="1" applyProtection="1">
      <alignment horizontal="center"/>
      <protection locked="0"/>
    </xf>
    <xf numFmtId="0" fontId="12" fillId="2" borderId="20" xfId="1" applyFont="1" applyFill="1" applyBorder="1" applyAlignment="1">
      <alignment horizontal="center"/>
    </xf>
    <xf numFmtId="0" fontId="12" fillId="2" borderId="49" xfId="1" applyFont="1" applyFill="1" applyBorder="1" applyAlignment="1">
      <alignment horizontal="center"/>
    </xf>
    <xf numFmtId="0" fontId="14" fillId="3" borderId="36" xfId="1" applyFont="1" applyFill="1" applyBorder="1" applyAlignment="1" applyProtection="1">
      <alignment horizontal="center"/>
      <protection locked="0"/>
    </xf>
    <xf numFmtId="171" fontId="11" fillId="2" borderId="4" xfId="1" applyNumberFormat="1" applyFont="1" applyFill="1" applyBorder="1" applyAlignment="1">
      <alignment horizontal="center"/>
    </xf>
    <xf numFmtId="0" fontId="14" fillId="3" borderId="61" xfId="1" applyFont="1" applyFill="1" applyBorder="1" applyAlignment="1" applyProtection="1">
      <alignment horizontal="center"/>
      <protection locked="0"/>
    </xf>
    <xf numFmtId="171" fontId="11" fillId="2" borderId="3" xfId="1" applyNumberFormat="1" applyFont="1" applyFill="1" applyBorder="1" applyAlignment="1">
      <alignment horizontal="center"/>
    </xf>
    <xf numFmtId="171" fontId="14" fillId="3" borderId="0" xfId="1" applyNumberFormat="1" applyFont="1" applyFill="1" applyAlignment="1" applyProtection="1">
      <alignment horizontal="center"/>
      <protection locked="0"/>
    </xf>
    <xf numFmtId="171" fontId="11" fillId="2" borderId="5" xfId="1" applyNumberFormat="1" applyFont="1" applyFill="1" applyBorder="1" applyAlignment="1">
      <alignment horizontal="center"/>
    </xf>
    <xf numFmtId="171" fontId="14" fillId="3" borderId="7" xfId="1" applyNumberFormat="1" applyFont="1" applyFill="1" applyBorder="1" applyAlignment="1" applyProtection="1">
      <alignment horizontal="center"/>
      <protection locked="0"/>
    </xf>
    <xf numFmtId="171" fontId="12" fillId="6" borderId="62" xfId="1" applyNumberFormat="1" applyFont="1" applyFill="1" applyBorder="1" applyAlignment="1">
      <alignment horizontal="center"/>
    </xf>
    <xf numFmtId="171" fontId="12" fillId="6" borderId="32" xfId="1" applyNumberFormat="1" applyFont="1" applyFill="1" applyBorder="1" applyAlignment="1">
      <alignment horizontal="center"/>
    </xf>
    <xf numFmtId="0" fontId="14" fillId="3" borderId="23" xfId="1" applyFont="1" applyFill="1" applyBorder="1" applyAlignment="1" applyProtection="1">
      <alignment horizontal="center"/>
      <protection locked="0"/>
    </xf>
    <xf numFmtId="2" fontId="11" fillId="6" borderId="59" xfId="1" applyNumberFormat="1" applyFont="1" applyFill="1" applyBorder="1" applyAlignment="1">
      <alignment horizontal="center"/>
    </xf>
    <xf numFmtId="2" fontId="11" fillId="7" borderId="59" xfId="1" applyNumberFormat="1" applyFont="1" applyFill="1" applyBorder="1" applyAlignment="1">
      <alignment horizontal="center"/>
    </xf>
    <xf numFmtId="0" fontId="2" fillId="2" borderId="0" xfId="1" applyFont="1" applyFill="1"/>
    <xf numFmtId="0" fontId="11" fillId="2" borderId="60" xfId="1" applyFont="1" applyFill="1" applyBorder="1" applyAlignment="1">
      <alignment horizontal="right"/>
    </xf>
    <xf numFmtId="166" fontId="11" fillId="7" borderId="59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37" xfId="1" applyFont="1" applyFill="1" applyBorder="1" applyAlignment="1">
      <alignment horizontal="right"/>
    </xf>
    <xf numFmtId="0" fontId="11" fillId="2" borderId="63" xfId="1" applyFont="1" applyFill="1" applyBorder="1" applyAlignment="1">
      <alignment horizontal="right"/>
    </xf>
    <xf numFmtId="2" fontId="11" fillId="7" borderId="39" xfId="1" applyNumberFormat="1" applyFont="1" applyFill="1" applyBorder="1" applyAlignment="1">
      <alignment horizontal="center"/>
    </xf>
    <xf numFmtId="0" fontId="11" fillId="2" borderId="28" xfId="1" applyFont="1" applyFill="1" applyBorder="1" applyAlignment="1">
      <alignment horizontal="right"/>
    </xf>
    <xf numFmtId="171" fontId="12" fillId="7" borderId="28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10" fontId="12" fillId="6" borderId="17" xfId="1" applyNumberFormat="1" applyFont="1" applyFill="1" applyBorder="1" applyAlignment="1">
      <alignment horizontal="center"/>
    </xf>
    <xf numFmtId="0" fontId="11" fillId="2" borderId="18" xfId="1" applyFont="1" applyFill="1" applyBorder="1" applyAlignment="1">
      <alignment horizontal="right"/>
    </xf>
    <xf numFmtId="0" fontId="12" fillId="7" borderId="18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/>
    </xf>
    <xf numFmtId="0" fontId="12" fillId="2" borderId="57" xfId="1" applyFont="1" applyFill="1" applyBorder="1"/>
    <xf numFmtId="0" fontId="12" fillId="2" borderId="34" xfId="1" applyFont="1" applyFill="1" applyBorder="1" applyAlignment="1">
      <alignment horizontal="center" wrapText="1"/>
    </xf>
    <xf numFmtId="171" fontId="14" fillId="3" borderId="42" xfId="1" applyNumberFormat="1" applyFont="1" applyFill="1" applyBorder="1" applyAlignment="1" applyProtection="1">
      <alignment horizontal="center"/>
      <protection locked="0"/>
    </xf>
    <xf numFmtId="10" fontId="11" fillId="2" borderId="39" xfId="1" applyNumberFormat="1" applyFont="1" applyFill="1" applyBorder="1" applyAlignment="1">
      <alignment horizontal="center"/>
    </xf>
    <xf numFmtId="10" fontId="11" fillId="2" borderId="43" xfId="1" applyNumberFormat="1" applyFont="1" applyFill="1" applyBorder="1" applyAlignment="1">
      <alignment horizontal="center"/>
    </xf>
    <xf numFmtId="0" fontId="11" fillId="2" borderId="44" xfId="1" applyFont="1" applyFill="1" applyBorder="1" applyAlignment="1">
      <alignment horizontal="center"/>
    </xf>
    <xf numFmtId="171" fontId="14" fillId="3" borderId="45" xfId="1" applyNumberFormat="1" applyFont="1" applyFill="1" applyBorder="1" applyAlignment="1" applyProtection="1">
      <alignment horizontal="center"/>
      <protection locked="0"/>
    </xf>
    <xf numFmtId="2" fontId="11" fillId="2" borderId="45" xfId="1" applyNumberFormat="1" applyFont="1" applyFill="1" applyBorder="1" applyAlignment="1">
      <alignment horizontal="center"/>
    </xf>
    <xf numFmtId="10" fontId="11" fillId="2" borderId="46" xfId="1" applyNumberFormat="1" applyFont="1" applyFill="1" applyBorder="1" applyAlignment="1">
      <alignment horizontal="center"/>
    </xf>
    <xf numFmtId="171" fontId="12" fillId="2" borderId="0" xfId="1" applyNumberFormat="1" applyFont="1" applyFill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10" fontId="14" fillId="7" borderId="59" xfId="1" applyNumberFormat="1" applyFont="1" applyFill="1" applyBorder="1" applyAlignment="1">
      <alignment horizontal="center"/>
    </xf>
    <xf numFmtId="0" fontId="11" fillId="2" borderId="35" xfId="1" applyFont="1" applyFill="1" applyBorder="1"/>
    <xf numFmtId="0" fontId="11" fillId="2" borderId="6" xfId="1" applyFont="1" applyFill="1" applyBorder="1"/>
    <xf numFmtId="0" fontId="11" fillId="2" borderId="51" xfId="1" applyFont="1" applyFill="1" applyBorder="1"/>
    <xf numFmtId="0" fontId="11" fillId="2" borderId="64" xfId="1" applyFont="1" applyFill="1" applyBorder="1" applyAlignment="1">
      <alignment horizontal="center"/>
    </xf>
    <xf numFmtId="0" fontId="11" fillId="2" borderId="65" xfId="1" applyFont="1" applyFill="1" applyBorder="1" applyAlignment="1">
      <alignment horizontal="right"/>
    </xf>
    <xf numFmtId="0" fontId="14" fillId="7" borderId="18" xfId="1" applyFont="1" applyFill="1" applyBorder="1" applyAlignment="1">
      <alignment horizontal="center"/>
    </xf>
    <xf numFmtId="0" fontId="17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2" fillId="2" borderId="1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2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2" fillId="2" borderId="51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7" fillId="2" borderId="54" xfId="1" applyFont="1" applyFill="1" applyBorder="1" applyAlignment="1">
      <alignment horizontal="justify" vertical="center" wrapText="1"/>
    </xf>
    <xf numFmtId="0" fontId="17" fillId="2" borderId="30" xfId="1" applyFont="1" applyFill="1" applyBorder="1" applyAlignment="1">
      <alignment horizontal="justify" vertical="center" wrapText="1"/>
    </xf>
    <xf numFmtId="0" fontId="17" fillId="2" borderId="13" xfId="1" applyFont="1" applyFill="1" applyBorder="1" applyAlignment="1">
      <alignment horizontal="justify" vertical="center" wrapText="1"/>
    </xf>
    <xf numFmtId="0" fontId="17" fillId="2" borderId="54" xfId="1" applyFont="1" applyFill="1" applyBorder="1" applyAlignment="1">
      <alignment horizontal="left" vertical="center" wrapText="1"/>
    </xf>
    <xf numFmtId="0" fontId="17" fillId="2" borderId="30" xfId="1" applyFont="1" applyFill="1" applyBorder="1" applyAlignment="1">
      <alignment horizontal="left" vertical="center" wrapText="1"/>
    </xf>
    <xf numFmtId="0" fontId="12" fillId="2" borderId="20" xfId="1" applyFont="1" applyFill="1" applyBorder="1" applyAlignment="1">
      <alignment horizontal="center"/>
    </xf>
    <xf numFmtId="0" fontId="12" fillId="2" borderId="29" xfId="1" applyFont="1" applyFill="1" applyBorder="1" applyAlignment="1">
      <alignment horizontal="center"/>
    </xf>
    <xf numFmtId="0" fontId="17" fillId="2" borderId="33" xfId="1" applyFont="1" applyFill="1" applyBorder="1" applyAlignment="1">
      <alignment horizontal="left" vertical="center" wrapText="1"/>
    </xf>
    <xf numFmtId="0" fontId="17" fillId="2" borderId="34" xfId="1" applyFont="1" applyFill="1" applyBorder="1" applyAlignment="1">
      <alignment horizontal="left" vertical="center" wrapText="1"/>
    </xf>
    <xf numFmtId="0" fontId="17" fillId="2" borderId="51" xfId="1" applyFont="1" applyFill="1" applyBorder="1" applyAlignment="1">
      <alignment horizontal="left" vertical="center" wrapText="1"/>
    </xf>
    <xf numFmtId="0" fontId="17" fillId="2" borderId="53" xfId="1" applyFont="1" applyFill="1" applyBorder="1" applyAlignment="1">
      <alignment horizontal="left" vertical="center" wrapText="1"/>
    </xf>
    <xf numFmtId="0" fontId="13" fillId="3" borderId="0" xfId="1" applyFont="1" applyFill="1" applyAlignment="1" applyProtection="1">
      <alignment horizontal="left"/>
      <protection locked="0"/>
    </xf>
    <xf numFmtId="0" fontId="17" fillId="2" borderId="13" xfId="1" applyFont="1" applyFill="1" applyBorder="1" applyAlignment="1">
      <alignment horizontal="left" vertical="center" wrapText="1"/>
    </xf>
    <xf numFmtId="0" fontId="12" fillId="2" borderId="49" xfId="1" applyFont="1" applyFill="1" applyBorder="1" applyAlignment="1">
      <alignment horizontal="center"/>
    </xf>
    <xf numFmtId="0" fontId="17" fillId="2" borderId="10" xfId="1" applyFont="1" applyFill="1" applyBorder="1" applyAlignment="1">
      <alignment horizontal="left" vertical="center" wrapText="1"/>
    </xf>
    <xf numFmtId="0" fontId="17" fillId="2" borderId="9" xfId="1" applyFont="1" applyFill="1" applyBorder="1" applyAlignment="1">
      <alignment horizontal="left" vertical="center" wrapText="1"/>
    </xf>
    <xf numFmtId="0" fontId="12" fillId="2" borderId="2" xfId="1" applyFont="1" applyFill="1" applyBorder="1" applyAlignment="1">
      <alignment horizontal="center"/>
    </xf>
    <xf numFmtId="0" fontId="12" fillId="2" borderId="60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0" xfId="1" applyFont="1" applyFill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17" fillId="2" borderId="54" xfId="1" applyFont="1" applyFill="1" applyBorder="1" applyAlignment="1">
      <alignment horizontal="center"/>
    </xf>
    <xf numFmtId="0" fontId="17" fillId="2" borderId="30" xfId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25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tto\AppData\Local\Temp\NDQD2017013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Docetaxel "/>
      <sheetName val="Docetaxel UC"/>
    </sheetNames>
    <sheetDataSet>
      <sheetData sheetId="0"/>
      <sheetData sheetId="1">
        <row r="46">
          <cell r="C46" t="str">
            <v>% Deviation from mean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18" sqref="B18"/>
    </sheetView>
  </sheetViews>
  <sheetFormatPr defaultRowHeight="13.5" x14ac:dyDescent="0.25"/>
  <cols>
    <col min="1" max="1" width="27.5703125" style="386" customWidth="1"/>
    <col min="2" max="2" width="20.42578125" style="386" customWidth="1"/>
    <col min="3" max="3" width="31.85546875" style="386" customWidth="1"/>
    <col min="4" max="4" width="25.85546875" style="386" customWidth="1"/>
    <col min="5" max="5" width="25.7109375" style="386" customWidth="1"/>
    <col min="6" max="6" width="23.140625" style="386" customWidth="1"/>
    <col min="7" max="7" width="28.42578125" style="386" customWidth="1"/>
    <col min="8" max="8" width="21.5703125" style="386" customWidth="1"/>
    <col min="9" max="9" width="9.140625" style="386" customWidth="1"/>
    <col min="10" max="16384" width="9.140625" style="422"/>
  </cols>
  <sheetData>
    <row r="14" spans="1:6" ht="15" customHeight="1" x14ac:dyDescent="0.3">
      <c r="A14" s="385"/>
      <c r="C14" s="387"/>
      <c r="F14" s="387"/>
    </row>
    <row r="15" spans="1:6" ht="18.75" customHeight="1" x14ac:dyDescent="0.3">
      <c r="A15" s="429" t="s">
        <v>0</v>
      </c>
      <c r="B15" s="429"/>
      <c r="C15" s="429"/>
      <c r="D15" s="429"/>
      <c r="E15" s="429"/>
    </row>
    <row r="16" spans="1:6" ht="16.5" customHeight="1" x14ac:dyDescent="0.3">
      <c r="A16" s="388" t="s">
        <v>1</v>
      </c>
      <c r="B16" s="389" t="s">
        <v>2</v>
      </c>
    </row>
    <row r="17" spans="1:5" ht="16.5" customHeight="1" x14ac:dyDescent="0.3">
      <c r="A17" s="390" t="s">
        <v>3</v>
      </c>
      <c r="B17" s="390" t="s">
        <v>5</v>
      </c>
      <c r="D17" s="391"/>
      <c r="E17" s="392"/>
    </row>
    <row r="18" spans="1:5" ht="16.5" customHeight="1" x14ac:dyDescent="0.3">
      <c r="A18" s="393" t="s">
        <v>4</v>
      </c>
      <c r="B18" s="394" t="s">
        <v>138</v>
      </c>
      <c r="C18" s="392"/>
      <c r="D18" s="392"/>
      <c r="E18" s="392"/>
    </row>
    <row r="19" spans="1:5" ht="16.5" customHeight="1" x14ac:dyDescent="0.3">
      <c r="A19" s="393" t="s">
        <v>6</v>
      </c>
      <c r="B19" s="394">
        <v>98.7</v>
      </c>
      <c r="C19" s="392"/>
      <c r="D19" s="392"/>
      <c r="E19" s="392"/>
    </row>
    <row r="20" spans="1:5" ht="16.5" customHeight="1" x14ac:dyDescent="0.3">
      <c r="A20" s="390" t="s">
        <v>8</v>
      </c>
      <c r="B20" s="394">
        <v>21.21</v>
      </c>
      <c r="C20" s="392"/>
      <c r="D20" s="392"/>
      <c r="E20" s="392"/>
    </row>
    <row r="21" spans="1:5" ht="16.5" customHeight="1" x14ac:dyDescent="0.3">
      <c r="A21" s="390" t="s">
        <v>10</v>
      </c>
      <c r="B21" s="395">
        <f>21.21/100</f>
        <v>0.21210000000000001</v>
      </c>
      <c r="C21" s="392"/>
      <c r="D21" s="392"/>
      <c r="E21" s="392"/>
    </row>
    <row r="22" spans="1:5" ht="15.75" customHeight="1" x14ac:dyDescent="0.25">
      <c r="A22" s="392"/>
      <c r="B22" s="392"/>
      <c r="C22" s="392"/>
      <c r="D22" s="392"/>
      <c r="E22" s="392"/>
    </row>
    <row r="23" spans="1:5" ht="16.5" customHeight="1" x14ac:dyDescent="0.3">
      <c r="A23" s="396" t="s">
        <v>13</v>
      </c>
      <c r="B23" s="397" t="s">
        <v>14</v>
      </c>
      <c r="C23" s="396" t="s">
        <v>15</v>
      </c>
      <c r="D23" s="396" t="s">
        <v>16</v>
      </c>
      <c r="E23" s="396" t="s">
        <v>17</v>
      </c>
    </row>
    <row r="24" spans="1:5" ht="16.5" customHeight="1" x14ac:dyDescent="0.3">
      <c r="A24" s="398">
        <v>1</v>
      </c>
      <c r="B24" s="399">
        <v>40934865</v>
      </c>
      <c r="C24" s="399">
        <v>172559.9</v>
      </c>
      <c r="D24" s="400">
        <v>1</v>
      </c>
      <c r="E24" s="401">
        <v>19.3</v>
      </c>
    </row>
    <row r="25" spans="1:5" ht="16.5" customHeight="1" x14ac:dyDescent="0.3">
      <c r="A25" s="398">
        <v>2</v>
      </c>
      <c r="B25" s="399">
        <v>41109823</v>
      </c>
      <c r="C25" s="399">
        <v>178018.2</v>
      </c>
      <c r="D25" s="400">
        <v>1.1000000000000001</v>
      </c>
      <c r="E25" s="400">
        <v>19.5</v>
      </c>
    </row>
    <row r="26" spans="1:5" ht="16.5" customHeight="1" x14ac:dyDescent="0.3">
      <c r="A26" s="398">
        <v>3</v>
      </c>
      <c r="B26" s="399">
        <v>40950387</v>
      </c>
      <c r="C26" s="399">
        <v>172469.3</v>
      </c>
      <c r="D26" s="400">
        <v>1.1000000000000001</v>
      </c>
      <c r="E26" s="400">
        <v>19.3</v>
      </c>
    </row>
    <row r="27" spans="1:5" ht="16.5" customHeight="1" x14ac:dyDescent="0.3">
      <c r="A27" s="398">
        <v>4</v>
      </c>
      <c r="B27" s="399">
        <v>41203495</v>
      </c>
      <c r="C27" s="399">
        <v>178646</v>
      </c>
      <c r="D27" s="400">
        <v>1</v>
      </c>
      <c r="E27" s="400">
        <v>19.5</v>
      </c>
    </row>
    <row r="28" spans="1:5" ht="16.5" customHeight="1" x14ac:dyDescent="0.3">
      <c r="A28" s="398">
        <v>5</v>
      </c>
      <c r="B28" s="399">
        <v>41062235</v>
      </c>
      <c r="C28" s="399">
        <v>177234.8</v>
      </c>
      <c r="D28" s="400">
        <v>1.1000000000000001</v>
      </c>
      <c r="E28" s="400">
        <v>19.3</v>
      </c>
    </row>
    <row r="29" spans="1:5" ht="16.5" customHeight="1" x14ac:dyDescent="0.3">
      <c r="A29" s="398">
        <v>6</v>
      </c>
      <c r="B29" s="402">
        <v>41038130</v>
      </c>
      <c r="C29" s="402">
        <v>179650.8</v>
      </c>
      <c r="D29" s="403">
        <v>1</v>
      </c>
      <c r="E29" s="403">
        <v>19.399999999999999</v>
      </c>
    </row>
    <row r="30" spans="1:5" ht="16.5" customHeight="1" x14ac:dyDescent="0.3">
      <c r="A30" s="404" t="s">
        <v>18</v>
      </c>
      <c r="B30" s="405">
        <f>AVERAGE(B24:B29)</f>
        <v>41049822.5</v>
      </c>
      <c r="C30" s="406">
        <f>AVERAGE(C24:C29)</f>
        <v>176429.83333333334</v>
      </c>
      <c r="D30" s="407">
        <f>AVERAGE(D24:D29)</f>
        <v>1.05</v>
      </c>
      <c r="E30" s="407">
        <f>AVERAGE(E24:E29)</f>
        <v>19.383333333333329</v>
      </c>
    </row>
    <row r="31" spans="1:5" ht="16.5" customHeight="1" x14ac:dyDescent="0.3">
      <c r="A31" s="408" t="s">
        <v>19</v>
      </c>
      <c r="B31" s="409">
        <f>(STDEV(B24:B29)/B30)</f>
        <v>2.4508482559973148E-3</v>
      </c>
      <c r="C31" s="410"/>
      <c r="D31" s="410"/>
      <c r="E31" s="411"/>
    </row>
    <row r="32" spans="1:5" s="386" customFormat="1" ht="16.5" customHeight="1" x14ac:dyDescent="0.3">
      <c r="A32" s="412" t="s">
        <v>20</v>
      </c>
      <c r="B32" s="413">
        <f>COUNT(B24:B29)</f>
        <v>6</v>
      </c>
      <c r="C32" s="414"/>
      <c r="D32" s="415"/>
      <c r="E32" s="416"/>
    </row>
    <row r="33" spans="1:5" s="386" customFormat="1" ht="15.75" customHeight="1" x14ac:dyDescent="0.25">
      <c r="A33" s="392"/>
      <c r="B33" s="392"/>
      <c r="C33" s="392"/>
      <c r="D33" s="392"/>
      <c r="E33" s="392"/>
    </row>
    <row r="34" spans="1:5" s="386" customFormat="1" ht="16.5" customHeight="1" x14ac:dyDescent="0.3">
      <c r="A34" s="393" t="s">
        <v>21</v>
      </c>
      <c r="B34" s="417" t="s">
        <v>22</v>
      </c>
      <c r="C34" s="418"/>
      <c r="D34" s="418"/>
      <c r="E34" s="418"/>
    </row>
    <row r="35" spans="1:5" ht="16.5" customHeight="1" x14ac:dyDescent="0.3">
      <c r="A35" s="393"/>
      <c r="B35" s="417" t="s">
        <v>23</v>
      </c>
      <c r="C35" s="418"/>
      <c r="D35" s="418"/>
      <c r="E35" s="418"/>
    </row>
    <row r="36" spans="1:5" ht="16.5" customHeight="1" x14ac:dyDescent="0.3">
      <c r="A36" s="393"/>
      <c r="B36" s="417" t="s">
        <v>24</v>
      </c>
      <c r="C36" s="418"/>
      <c r="D36" s="418"/>
      <c r="E36" s="418"/>
    </row>
    <row r="37" spans="1:5" ht="15.75" customHeight="1" x14ac:dyDescent="0.25">
      <c r="A37" s="392"/>
      <c r="B37" s="392"/>
      <c r="C37" s="392"/>
      <c r="D37" s="392"/>
      <c r="E37" s="392"/>
    </row>
    <row r="38" spans="1:5" ht="16.5" customHeight="1" x14ac:dyDescent="0.3">
      <c r="A38" s="388" t="s">
        <v>1</v>
      </c>
      <c r="B38" s="389" t="s">
        <v>25</v>
      </c>
    </row>
    <row r="39" spans="1:5" ht="16.5" customHeight="1" x14ac:dyDescent="0.3">
      <c r="A39" s="393" t="s">
        <v>4</v>
      </c>
      <c r="B39" s="390"/>
      <c r="C39" s="392"/>
      <c r="D39" s="392"/>
      <c r="E39" s="392"/>
    </row>
    <row r="40" spans="1:5" ht="16.5" customHeight="1" x14ac:dyDescent="0.3">
      <c r="A40" s="393" t="s">
        <v>6</v>
      </c>
      <c r="B40" s="394"/>
      <c r="C40" s="392"/>
      <c r="D40" s="392"/>
      <c r="E40" s="392"/>
    </row>
    <row r="41" spans="1:5" ht="16.5" customHeight="1" x14ac:dyDescent="0.3">
      <c r="A41" s="390" t="s">
        <v>8</v>
      </c>
      <c r="B41" s="394"/>
      <c r="C41" s="392"/>
      <c r="D41" s="392"/>
      <c r="E41" s="392"/>
    </row>
    <row r="42" spans="1:5" ht="16.5" customHeight="1" x14ac:dyDescent="0.3">
      <c r="A42" s="390" t="s">
        <v>10</v>
      </c>
      <c r="B42" s="395"/>
      <c r="C42" s="392"/>
      <c r="D42" s="392"/>
      <c r="E42" s="392"/>
    </row>
    <row r="43" spans="1:5" ht="15.75" customHeight="1" x14ac:dyDescent="0.25">
      <c r="A43" s="392"/>
      <c r="B43" s="392"/>
      <c r="C43" s="392"/>
      <c r="D43" s="392"/>
      <c r="E43" s="392"/>
    </row>
    <row r="44" spans="1:5" ht="16.5" customHeight="1" x14ac:dyDescent="0.3">
      <c r="A44" s="396" t="s">
        <v>13</v>
      </c>
      <c r="B44" s="397" t="s">
        <v>14</v>
      </c>
      <c r="C44" s="396" t="s">
        <v>15</v>
      </c>
      <c r="D44" s="396" t="s">
        <v>16</v>
      </c>
      <c r="E44" s="396" t="s">
        <v>17</v>
      </c>
    </row>
    <row r="45" spans="1:5" ht="16.5" customHeight="1" x14ac:dyDescent="0.3">
      <c r="A45" s="398">
        <v>1</v>
      </c>
      <c r="B45" s="399"/>
      <c r="C45" s="399"/>
      <c r="D45" s="400"/>
      <c r="E45" s="401"/>
    </row>
    <row r="46" spans="1:5" ht="16.5" customHeight="1" x14ac:dyDescent="0.3">
      <c r="A46" s="398">
        <v>2</v>
      </c>
      <c r="B46" s="399"/>
      <c r="C46" s="399"/>
      <c r="D46" s="400"/>
      <c r="E46" s="400"/>
    </row>
    <row r="47" spans="1:5" ht="16.5" customHeight="1" x14ac:dyDescent="0.3">
      <c r="A47" s="398">
        <v>3</v>
      </c>
      <c r="B47" s="399"/>
      <c r="C47" s="399"/>
      <c r="D47" s="400"/>
      <c r="E47" s="400"/>
    </row>
    <row r="48" spans="1:5" ht="16.5" customHeight="1" x14ac:dyDescent="0.3">
      <c r="A48" s="398">
        <v>4</v>
      </c>
      <c r="B48" s="399"/>
      <c r="C48" s="399"/>
      <c r="D48" s="400"/>
      <c r="E48" s="400"/>
    </row>
    <row r="49" spans="1:7" ht="16.5" customHeight="1" x14ac:dyDescent="0.3">
      <c r="A49" s="398">
        <v>5</v>
      </c>
      <c r="B49" s="399"/>
      <c r="C49" s="399"/>
      <c r="D49" s="400"/>
      <c r="E49" s="400"/>
    </row>
    <row r="50" spans="1:7" ht="16.5" customHeight="1" x14ac:dyDescent="0.3">
      <c r="A50" s="398">
        <v>6</v>
      </c>
      <c r="B50" s="402"/>
      <c r="C50" s="402"/>
      <c r="D50" s="403"/>
      <c r="E50" s="403"/>
    </row>
    <row r="51" spans="1:7" ht="16.5" customHeight="1" x14ac:dyDescent="0.3">
      <c r="A51" s="404" t="s">
        <v>18</v>
      </c>
      <c r="B51" s="405" t="e">
        <f>AVERAGE(B45:B50)</f>
        <v>#DIV/0!</v>
      </c>
      <c r="C51" s="406" t="e">
        <f>AVERAGE(C45:C50)</f>
        <v>#DIV/0!</v>
      </c>
      <c r="D51" s="407" t="e">
        <f>AVERAGE(D45:D50)</f>
        <v>#DIV/0!</v>
      </c>
      <c r="E51" s="407" t="e">
        <f>AVERAGE(E45:E50)</f>
        <v>#DIV/0!</v>
      </c>
    </row>
    <row r="52" spans="1:7" ht="16.5" customHeight="1" x14ac:dyDescent="0.3">
      <c r="A52" s="408" t="s">
        <v>19</v>
      </c>
      <c r="B52" s="409" t="e">
        <f>(STDEV(B45:B50)/B51)</f>
        <v>#DIV/0!</v>
      </c>
      <c r="C52" s="410"/>
      <c r="D52" s="410"/>
      <c r="E52" s="411"/>
    </row>
    <row r="53" spans="1:7" s="386" customFormat="1" ht="16.5" customHeight="1" x14ac:dyDescent="0.3">
      <c r="A53" s="412" t="s">
        <v>20</v>
      </c>
      <c r="B53" s="413">
        <f>COUNT(B45:B50)</f>
        <v>0</v>
      </c>
      <c r="C53" s="414"/>
      <c r="D53" s="415"/>
      <c r="E53" s="416"/>
    </row>
    <row r="54" spans="1:7" s="386" customFormat="1" ht="15.75" customHeight="1" x14ac:dyDescent="0.25">
      <c r="A54" s="392"/>
      <c r="B54" s="392"/>
      <c r="C54" s="392"/>
      <c r="D54" s="392"/>
      <c r="E54" s="392"/>
    </row>
    <row r="55" spans="1:7" s="386" customFormat="1" ht="16.5" customHeight="1" x14ac:dyDescent="0.3">
      <c r="A55" s="393" t="s">
        <v>21</v>
      </c>
      <c r="B55" s="417" t="s">
        <v>22</v>
      </c>
      <c r="C55" s="418"/>
      <c r="D55" s="418"/>
      <c r="E55" s="418"/>
    </row>
    <row r="56" spans="1:7" ht="16.5" customHeight="1" x14ac:dyDescent="0.3">
      <c r="A56" s="393"/>
      <c r="B56" s="417" t="s">
        <v>23</v>
      </c>
      <c r="C56" s="418"/>
      <c r="D56" s="418"/>
      <c r="E56" s="418"/>
    </row>
    <row r="57" spans="1:7" ht="16.5" customHeight="1" x14ac:dyDescent="0.3">
      <c r="A57" s="393"/>
      <c r="B57" s="417" t="s">
        <v>24</v>
      </c>
      <c r="C57" s="418"/>
      <c r="D57" s="418"/>
      <c r="E57" s="418"/>
    </row>
    <row r="58" spans="1:7" ht="14.25" customHeight="1" thickBot="1" x14ac:dyDescent="0.3">
      <c r="A58" s="419"/>
      <c r="B58" s="420"/>
      <c r="D58" s="421"/>
      <c r="F58" s="422"/>
      <c r="G58" s="422"/>
    </row>
    <row r="59" spans="1:7" ht="15" customHeight="1" x14ac:dyDescent="0.3">
      <c r="B59" s="430" t="s">
        <v>26</v>
      </c>
      <c r="C59" s="430"/>
      <c r="E59" s="423" t="s">
        <v>27</v>
      </c>
      <c r="F59" s="424"/>
      <c r="G59" s="423" t="s">
        <v>28</v>
      </c>
    </row>
    <row r="60" spans="1:7" ht="15" customHeight="1" x14ac:dyDescent="0.3">
      <c r="A60" s="425" t="s">
        <v>29</v>
      </c>
      <c r="B60" s="426" t="s">
        <v>141</v>
      </c>
      <c r="C60" s="426"/>
      <c r="E60" s="426"/>
      <c r="G60" s="426"/>
    </row>
    <row r="61" spans="1:7" ht="15" customHeight="1" x14ac:dyDescent="0.3">
      <c r="A61" s="425" t="s">
        <v>30</v>
      </c>
      <c r="B61" s="427"/>
      <c r="C61" s="427"/>
      <c r="E61" s="427"/>
      <c r="G61" s="42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0" workbookViewId="0">
      <selection activeCell="B22" sqref="B22"/>
    </sheetView>
  </sheetViews>
  <sheetFormatPr defaultRowHeight="13.5" x14ac:dyDescent="0.25"/>
  <cols>
    <col min="1" max="1" width="27.5703125" style="57" customWidth="1"/>
    <col min="2" max="2" width="20.42578125" style="57" customWidth="1"/>
    <col min="3" max="3" width="31.85546875" style="57" customWidth="1"/>
    <col min="4" max="4" width="25.85546875" style="57" customWidth="1"/>
    <col min="5" max="5" width="25.7109375" style="57" customWidth="1"/>
    <col min="6" max="6" width="23.140625" style="57" customWidth="1"/>
    <col min="7" max="7" width="28.42578125" style="57" customWidth="1"/>
    <col min="8" max="8" width="21.5703125" style="57" customWidth="1"/>
    <col min="9" max="9" width="9.140625" style="57" customWidth="1"/>
    <col min="10" max="16384" width="9.140625" style="35"/>
  </cols>
  <sheetData>
    <row r="14" spans="1:6" ht="15" customHeight="1" x14ac:dyDescent="0.3">
      <c r="A14" s="60"/>
      <c r="C14" s="2"/>
      <c r="F14" s="2"/>
    </row>
    <row r="15" spans="1:6" ht="18.75" customHeight="1" x14ac:dyDescent="0.3">
      <c r="A15" s="431" t="s">
        <v>0</v>
      </c>
      <c r="B15" s="431"/>
      <c r="C15" s="431"/>
      <c r="D15" s="431"/>
      <c r="E15" s="431"/>
    </row>
    <row r="16" spans="1:6" ht="16.5" customHeight="1" x14ac:dyDescent="0.3">
      <c r="A16" s="3" t="s">
        <v>1</v>
      </c>
      <c r="B16" s="4" t="s">
        <v>2</v>
      </c>
    </row>
    <row r="17" spans="1:5" ht="16.5" customHeight="1" x14ac:dyDescent="0.3">
      <c r="A17" s="5" t="s">
        <v>3</v>
      </c>
      <c r="B17" s="5" t="s">
        <v>5</v>
      </c>
      <c r="D17" s="6"/>
      <c r="E17" s="31"/>
    </row>
    <row r="18" spans="1:5" ht="16.5" customHeight="1" x14ac:dyDescent="0.3">
      <c r="A18" s="7" t="s">
        <v>4</v>
      </c>
      <c r="B18" s="8" t="s">
        <v>138</v>
      </c>
      <c r="C18" s="31"/>
      <c r="D18" s="31"/>
      <c r="E18" s="31"/>
    </row>
    <row r="19" spans="1:5" ht="16.5" customHeight="1" x14ac:dyDescent="0.3">
      <c r="A19" s="7" t="s">
        <v>6</v>
      </c>
      <c r="B19" s="8">
        <v>98.7</v>
      </c>
      <c r="C19" s="31"/>
      <c r="D19" s="31"/>
      <c r="E19" s="31"/>
    </row>
    <row r="20" spans="1:5" ht="16.5" customHeight="1" x14ac:dyDescent="0.3">
      <c r="A20" s="5" t="s">
        <v>8</v>
      </c>
      <c r="B20" s="8">
        <v>19.12</v>
      </c>
      <c r="C20" s="31"/>
      <c r="D20" s="31"/>
      <c r="E20" s="31"/>
    </row>
    <row r="21" spans="1:5" ht="16.5" customHeight="1" x14ac:dyDescent="0.3">
      <c r="A21" s="5" t="s">
        <v>10</v>
      </c>
      <c r="B21" s="9">
        <f>19.12/100</f>
        <v>0.19120000000000001</v>
      </c>
      <c r="C21" s="31"/>
      <c r="D21" s="31"/>
      <c r="E21" s="31"/>
    </row>
    <row r="22" spans="1:5" ht="15.75" customHeight="1" x14ac:dyDescent="0.25">
      <c r="A22" s="31"/>
      <c r="B22" s="31"/>
      <c r="C22" s="31"/>
      <c r="D22" s="31"/>
      <c r="E22" s="31"/>
    </row>
    <row r="23" spans="1:5" ht="16.5" customHeight="1" x14ac:dyDescent="0.3">
      <c r="A23" s="11" t="s">
        <v>13</v>
      </c>
      <c r="B23" s="10" t="s">
        <v>14</v>
      </c>
      <c r="C23" s="11" t="s">
        <v>15</v>
      </c>
      <c r="D23" s="11" t="s">
        <v>16</v>
      </c>
      <c r="E23" s="11" t="s">
        <v>17</v>
      </c>
    </row>
    <row r="24" spans="1:5" ht="16.5" customHeight="1" x14ac:dyDescent="0.3">
      <c r="A24" s="12">
        <v>1</v>
      </c>
      <c r="B24" s="13">
        <v>39375764</v>
      </c>
      <c r="C24" s="13">
        <v>151558</v>
      </c>
      <c r="D24" s="14">
        <v>1.1000000000000001</v>
      </c>
      <c r="E24" s="15">
        <v>19.2</v>
      </c>
    </row>
    <row r="25" spans="1:5" ht="16.5" customHeight="1" x14ac:dyDescent="0.3">
      <c r="A25" s="12">
        <v>2</v>
      </c>
      <c r="B25" s="13">
        <v>39371592</v>
      </c>
      <c r="C25" s="13">
        <v>151943.9</v>
      </c>
      <c r="D25" s="14">
        <v>1.1000000000000001</v>
      </c>
      <c r="E25" s="14">
        <v>19.100000000000001</v>
      </c>
    </row>
    <row r="26" spans="1:5" ht="16.5" customHeight="1" x14ac:dyDescent="0.3">
      <c r="A26" s="12">
        <v>3</v>
      </c>
      <c r="B26" s="13">
        <v>39347785</v>
      </c>
      <c r="C26" s="13">
        <v>153483.29999999999</v>
      </c>
      <c r="D26" s="14">
        <v>1</v>
      </c>
      <c r="E26" s="14">
        <v>19.100000000000001</v>
      </c>
    </row>
    <row r="27" spans="1:5" ht="16.5" customHeight="1" x14ac:dyDescent="0.3">
      <c r="A27" s="12">
        <v>4</v>
      </c>
      <c r="B27" s="13">
        <v>39156739</v>
      </c>
      <c r="C27" s="13">
        <v>149130.1</v>
      </c>
      <c r="D27" s="14">
        <v>1.1000000000000001</v>
      </c>
      <c r="E27" s="14">
        <v>19.100000000000001</v>
      </c>
    </row>
    <row r="28" spans="1:5" ht="16.5" customHeight="1" x14ac:dyDescent="0.3">
      <c r="A28" s="12">
        <v>5</v>
      </c>
      <c r="B28" s="13">
        <v>39170922</v>
      </c>
      <c r="C28" s="13">
        <v>152329.9</v>
      </c>
      <c r="D28" s="14">
        <v>1.1000000000000001</v>
      </c>
      <c r="E28" s="14">
        <v>19.2</v>
      </c>
    </row>
    <row r="29" spans="1:5" ht="16.5" customHeight="1" x14ac:dyDescent="0.3">
      <c r="A29" s="12">
        <v>6</v>
      </c>
      <c r="B29" s="16">
        <v>39374407</v>
      </c>
      <c r="C29" s="16">
        <v>154174.1</v>
      </c>
      <c r="D29" s="17">
        <v>1</v>
      </c>
      <c r="E29" s="17">
        <v>19.2</v>
      </c>
    </row>
    <row r="30" spans="1:5" ht="16.5" customHeight="1" x14ac:dyDescent="0.3">
      <c r="A30" s="18" t="s">
        <v>18</v>
      </c>
      <c r="B30" s="19">
        <f>AVERAGE(B24:B29)</f>
        <v>39299534.833333336</v>
      </c>
      <c r="C30" s="20">
        <f>AVERAGE(C24:C29)</f>
        <v>152103.21666666667</v>
      </c>
      <c r="D30" s="21">
        <f>AVERAGE(D24:D29)</f>
        <v>1.0666666666666667</v>
      </c>
      <c r="E30" s="21">
        <f>AVERAGE(E24:E29)</f>
        <v>19.150000000000002</v>
      </c>
    </row>
    <row r="31" spans="1:5" ht="16.5" customHeight="1" x14ac:dyDescent="0.3">
      <c r="A31" s="22" t="s">
        <v>19</v>
      </c>
      <c r="B31" s="23">
        <f>(STDEV(B24:B29)/B30)</f>
        <v>2.6897557846974882E-3</v>
      </c>
      <c r="C31" s="24"/>
      <c r="D31" s="24"/>
      <c r="E31" s="25"/>
    </row>
    <row r="32" spans="1:5" s="57" customFormat="1" ht="16.5" customHeight="1" x14ac:dyDescent="0.3">
      <c r="A32" s="26" t="s">
        <v>20</v>
      </c>
      <c r="B32" s="27">
        <f>COUNT(B24:B29)</f>
        <v>6</v>
      </c>
      <c r="C32" s="28"/>
      <c r="D32" s="29"/>
      <c r="E32" s="30"/>
    </row>
    <row r="33" spans="1:5" s="57" customFormat="1" ht="15.75" customHeight="1" x14ac:dyDescent="0.25">
      <c r="A33" s="31"/>
      <c r="B33" s="31"/>
      <c r="C33" s="31"/>
      <c r="D33" s="31"/>
      <c r="E33" s="31"/>
    </row>
    <row r="34" spans="1:5" s="57" customFormat="1" ht="16.5" customHeight="1" x14ac:dyDescent="0.3">
      <c r="A34" s="7" t="s">
        <v>21</v>
      </c>
      <c r="B34" s="33" t="s">
        <v>22</v>
      </c>
      <c r="C34" s="32"/>
      <c r="D34" s="32"/>
      <c r="E34" s="32"/>
    </row>
    <row r="35" spans="1:5" ht="16.5" customHeight="1" x14ac:dyDescent="0.3">
      <c r="A35" s="7"/>
      <c r="B35" s="33" t="s">
        <v>23</v>
      </c>
      <c r="C35" s="32"/>
      <c r="D35" s="32"/>
      <c r="E35" s="32"/>
    </row>
    <row r="36" spans="1:5" ht="16.5" customHeight="1" x14ac:dyDescent="0.3">
      <c r="A36" s="7"/>
      <c r="B36" s="33" t="s">
        <v>24</v>
      </c>
      <c r="C36" s="32"/>
      <c r="D36" s="32"/>
      <c r="E36" s="32"/>
    </row>
    <row r="37" spans="1:5" ht="15.75" customHeight="1" x14ac:dyDescent="0.25">
      <c r="A37" s="31"/>
      <c r="B37" s="31"/>
      <c r="C37" s="31"/>
      <c r="D37" s="31"/>
      <c r="E37" s="31"/>
    </row>
    <row r="38" spans="1:5" ht="16.5" customHeight="1" x14ac:dyDescent="0.3">
      <c r="A38" s="3" t="s">
        <v>1</v>
      </c>
      <c r="B38" s="4" t="s">
        <v>25</v>
      </c>
    </row>
    <row r="39" spans="1:5" ht="16.5" customHeight="1" x14ac:dyDescent="0.3">
      <c r="A39" s="7" t="s">
        <v>4</v>
      </c>
      <c r="B39" s="5"/>
      <c r="C39" s="31"/>
      <c r="D39" s="31"/>
      <c r="E39" s="31"/>
    </row>
    <row r="40" spans="1:5" ht="16.5" customHeight="1" x14ac:dyDescent="0.3">
      <c r="A40" s="7" t="s">
        <v>6</v>
      </c>
      <c r="B40" s="8"/>
      <c r="C40" s="31"/>
      <c r="D40" s="31"/>
      <c r="E40" s="31"/>
    </row>
    <row r="41" spans="1:5" ht="16.5" customHeight="1" x14ac:dyDescent="0.3">
      <c r="A41" s="5" t="s">
        <v>8</v>
      </c>
      <c r="B41" s="8"/>
      <c r="C41" s="31"/>
      <c r="D41" s="31"/>
      <c r="E41" s="31"/>
    </row>
    <row r="42" spans="1:5" ht="16.5" customHeight="1" x14ac:dyDescent="0.3">
      <c r="A42" s="5" t="s">
        <v>10</v>
      </c>
      <c r="B42" s="9"/>
      <c r="C42" s="31"/>
      <c r="D42" s="31"/>
      <c r="E42" s="31"/>
    </row>
    <row r="43" spans="1:5" ht="15.75" customHeight="1" x14ac:dyDescent="0.25">
      <c r="A43" s="31"/>
      <c r="B43" s="31"/>
      <c r="C43" s="31"/>
      <c r="D43" s="31"/>
      <c r="E43" s="31"/>
    </row>
    <row r="44" spans="1:5" ht="16.5" customHeight="1" x14ac:dyDescent="0.3">
      <c r="A44" s="11" t="s">
        <v>13</v>
      </c>
      <c r="B44" s="10" t="s">
        <v>14</v>
      </c>
      <c r="C44" s="11" t="s">
        <v>15</v>
      </c>
      <c r="D44" s="11" t="s">
        <v>16</v>
      </c>
      <c r="E44" s="11" t="s">
        <v>17</v>
      </c>
    </row>
    <row r="45" spans="1:5" ht="16.5" customHeight="1" x14ac:dyDescent="0.3">
      <c r="A45" s="12">
        <v>1</v>
      </c>
      <c r="B45" s="13"/>
      <c r="C45" s="13"/>
      <c r="D45" s="14"/>
      <c r="E45" s="15"/>
    </row>
    <row r="46" spans="1:5" ht="16.5" customHeight="1" x14ac:dyDescent="0.3">
      <c r="A46" s="12">
        <v>2</v>
      </c>
      <c r="B46" s="13"/>
      <c r="C46" s="13"/>
      <c r="D46" s="14"/>
      <c r="E46" s="14"/>
    </row>
    <row r="47" spans="1:5" ht="16.5" customHeight="1" x14ac:dyDescent="0.3">
      <c r="A47" s="12">
        <v>3</v>
      </c>
      <c r="B47" s="13"/>
      <c r="C47" s="13"/>
      <c r="D47" s="14"/>
      <c r="E47" s="14"/>
    </row>
    <row r="48" spans="1:5" ht="16.5" customHeight="1" x14ac:dyDescent="0.3">
      <c r="A48" s="12">
        <v>4</v>
      </c>
      <c r="B48" s="13"/>
      <c r="C48" s="13"/>
      <c r="D48" s="14"/>
      <c r="E48" s="14"/>
    </row>
    <row r="49" spans="1:7" ht="16.5" customHeight="1" x14ac:dyDescent="0.3">
      <c r="A49" s="12">
        <v>5</v>
      </c>
      <c r="B49" s="13"/>
      <c r="C49" s="13"/>
      <c r="D49" s="14"/>
      <c r="E49" s="14"/>
    </row>
    <row r="50" spans="1:7" ht="16.5" customHeight="1" x14ac:dyDescent="0.3">
      <c r="A50" s="12">
        <v>6</v>
      </c>
      <c r="B50" s="16"/>
      <c r="C50" s="16"/>
      <c r="D50" s="17"/>
      <c r="E50" s="17"/>
    </row>
    <row r="51" spans="1:7" ht="16.5" customHeight="1" x14ac:dyDescent="0.3">
      <c r="A51" s="18" t="s">
        <v>18</v>
      </c>
      <c r="B51" s="19" t="e">
        <f>AVERAGE(B45:B50)</f>
        <v>#DIV/0!</v>
      </c>
      <c r="C51" s="20" t="e">
        <f>AVERAGE(C45:C50)</f>
        <v>#DIV/0!</v>
      </c>
      <c r="D51" s="21" t="e">
        <f>AVERAGE(D45:D50)</f>
        <v>#DIV/0!</v>
      </c>
      <c r="E51" s="21" t="e">
        <f>AVERAGE(E45:E50)</f>
        <v>#DIV/0!</v>
      </c>
    </row>
    <row r="52" spans="1:7" ht="16.5" customHeight="1" x14ac:dyDescent="0.3">
      <c r="A52" s="22" t="s">
        <v>19</v>
      </c>
      <c r="B52" s="23" t="e">
        <f>(STDEV(B45:B50)/B51)</f>
        <v>#DIV/0!</v>
      </c>
      <c r="C52" s="24"/>
      <c r="D52" s="24"/>
      <c r="E52" s="25"/>
    </row>
    <row r="53" spans="1:7" s="57" customFormat="1" ht="16.5" customHeight="1" x14ac:dyDescent="0.3">
      <c r="A53" s="26" t="s">
        <v>20</v>
      </c>
      <c r="B53" s="27">
        <f>COUNT(B45:B50)</f>
        <v>0</v>
      </c>
      <c r="C53" s="28"/>
      <c r="D53" s="29"/>
      <c r="E53" s="30"/>
    </row>
    <row r="54" spans="1:7" s="57" customFormat="1" ht="15.75" customHeight="1" x14ac:dyDescent="0.25">
      <c r="A54" s="31"/>
      <c r="B54" s="31"/>
      <c r="C54" s="31"/>
      <c r="D54" s="31"/>
      <c r="E54" s="31"/>
    </row>
    <row r="55" spans="1:7" s="57" customFormat="1" ht="16.5" customHeight="1" x14ac:dyDescent="0.3">
      <c r="A55" s="7" t="s">
        <v>21</v>
      </c>
      <c r="B55" s="33" t="s">
        <v>22</v>
      </c>
      <c r="C55" s="32"/>
      <c r="D55" s="32"/>
      <c r="E55" s="32"/>
    </row>
    <row r="56" spans="1:7" ht="16.5" customHeight="1" x14ac:dyDescent="0.3">
      <c r="A56" s="7"/>
      <c r="B56" s="33" t="s">
        <v>23</v>
      </c>
      <c r="C56" s="32"/>
      <c r="D56" s="32"/>
      <c r="E56" s="32"/>
    </row>
    <row r="57" spans="1:7" ht="16.5" customHeight="1" x14ac:dyDescent="0.3">
      <c r="A57" s="7"/>
      <c r="B57" s="33" t="s">
        <v>24</v>
      </c>
      <c r="C57" s="32"/>
      <c r="D57" s="32"/>
      <c r="E57" s="32"/>
    </row>
    <row r="58" spans="1:7" ht="14.25" customHeight="1" thickBot="1" x14ac:dyDescent="0.3">
      <c r="A58" s="94"/>
      <c r="B58" s="146"/>
      <c r="D58" s="34"/>
      <c r="F58" s="35"/>
      <c r="G58" s="35"/>
    </row>
    <row r="59" spans="1:7" ht="15" customHeight="1" x14ac:dyDescent="0.3">
      <c r="B59" s="432" t="s">
        <v>26</v>
      </c>
      <c r="C59" s="432"/>
      <c r="E59" s="221" t="s">
        <v>27</v>
      </c>
      <c r="F59" s="97"/>
      <c r="G59" s="221" t="s">
        <v>28</v>
      </c>
    </row>
    <row r="60" spans="1:7" ht="15" customHeight="1" x14ac:dyDescent="0.3">
      <c r="A60" s="222" t="s">
        <v>29</v>
      </c>
      <c r="B60" s="100" t="s">
        <v>141</v>
      </c>
      <c r="C60" s="100"/>
      <c r="E60" s="100"/>
      <c r="G60" s="100"/>
    </row>
    <row r="61" spans="1:7" ht="15" customHeight="1" x14ac:dyDescent="0.3">
      <c r="A61" s="222" t="s">
        <v>30</v>
      </c>
      <c r="B61" s="101"/>
      <c r="C61" s="101"/>
      <c r="E61" s="101"/>
      <c r="G61" s="10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workbookViewId="0">
      <selection activeCell="B28" sqref="B28"/>
    </sheetView>
  </sheetViews>
  <sheetFormatPr defaultColWidth="9.140625" defaultRowHeight="16.5" x14ac:dyDescent="0.3"/>
  <cols>
    <col min="1" max="1" width="13.140625" style="17" customWidth="1"/>
    <col min="2" max="2" width="17.85546875" style="2" customWidth="1"/>
    <col min="3" max="3" width="18.85546875" style="17" customWidth="1"/>
    <col min="4" max="4" width="19.7109375" style="18" customWidth="1"/>
    <col min="5" max="5" width="18.42578125" style="17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51"/>
      <c r="B1" s="52"/>
      <c r="C1" s="51"/>
      <c r="D1" s="53"/>
      <c r="E1" s="54"/>
      <c r="F1" s="52"/>
      <c r="G1" s="54"/>
      <c r="H1" s="36"/>
      <c r="I1" s="37"/>
      <c r="J1" s="36"/>
      <c r="K1" s="45"/>
      <c r="L1" s="36"/>
      <c r="M1" s="37"/>
      <c r="N1" s="36"/>
      <c r="O1" s="37"/>
    </row>
    <row r="2" spans="1:15" ht="15" x14ac:dyDescent="0.3">
      <c r="A2" s="51"/>
      <c r="B2" s="52"/>
      <c r="C2" s="51"/>
      <c r="D2" s="53"/>
      <c r="E2" s="55"/>
      <c r="F2" s="52"/>
      <c r="G2" s="55"/>
      <c r="H2" s="38"/>
      <c r="I2" s="37"/>
      <c r="J2" s="38"/>
      <c r="K2" s="45"/>
      <c r="L2" s="38"/>
      <c r="M2" s="45"/>
      <c r="N2" s="38"/>
      <c r="O2" s="45"/>
    </row>
    <row r="3" spans="1:15" ht="15" x14ac:dyDescent="0.3">
      <c r="A3" s="51"/>
      <c r="B3" s="52"/>
      <c r="C3" s="51"/>
      <c r="D3" s="53"/>
      <c r="E3" s="55"/>
      <c r="F3" s="52"/>
      <c r="G3" s="55"/>
      <c r="H3" s="38"/>
      <c r="I3" s="37"/>
      <c r="J3" s="38"/>
      <c r="K3" s="45"/>
      <c r="L3" s="38"/>
      <c r="M3" s="45"/>
      <c r="N3" s="38"/>
      <c r="O3" s="45"/>
    </row>
    <row r="4" spans="1:15" ht="15" x14ac:dyDescent="0.3">
      <c r="A4" s="51"/>
      <c r="B4" s="52"/>
      <c r="C4" s="51"/>
      <c r="D4" s="53"/>
      <c r="E4" s="55"/>
      <c r="F4" s="52"/>
      <c r="G4" s="55"/>
      <c r="H4" s="38"/>
      <c r="I4" s="37"/>
      <c r="J4" s="38"/>
      <c r="K4" s="45"/>
      <c r="L4" s="38"/>
      <c r="M4" s="45"/>
      <c r="N4" s="38"/>
      <c r="O4" s="45"/>
    </row>
    <row r="5" spans="1:15" ht="15" x14ac:dyDescent="0.3">
      <c r="A5" s="51"/>
      <c r="B5" s="52"/>
      <c r="C5" s="51"/>
      <c r="D5" s="53"/>
      <c r="E5" s="55"/>
      <c r="F5" s="52"/>
      <c r="G5" s="55"/>
      <c r="H5" s="38"/>
      <c r="I5" s="37"/>
      <c r="J5" s="38"/>
      <c r="K5" s="45"/>
      <c r="L5" s="38"/>
      <c r="M5" s="45"/>
      <c r="N5" s="38"/>
      <c r="O5" s="45"/>
    </row>
    <row r="6" spans="1:15" ht="15" x14ac:dyDescent="0.3">
      <c r="A6" s="51"/>
      <c r="B6" s="52"/>
      <c r="C6" s="51"/>
      <c r="D6" s="53"/>
      <c r="E6" s="55"/>
      <c r="F6" s="52"/>
      <c r="G6" s="55"/>
      <c r="H6" s="38"/>
      <c r="I6" s="37"/>
      <c r="J6" s="38"/>
      <c r="K6" s="45"/>
      <c r="L6" s="38"/>
      <c r="M6" s="45"/>
      <c r="N6" s="38"/>
      <c r="O6" s="45"/>
    </row>
    <row r="7" spans="1:15" ht="15" x14ac:dyDescent="0.3">
      <c r="A7" s="51"/>
      <c r="B7" s="52"/>
      <c r="C7" s="51"/>
      <c r="D7" s="53"/>
      <c r="E7" s="55"/>
      <c r="F7" s="52"/>
      <c r="G7" s="55"/>
      <c r="H7" s="38"/>
      <c r="I7" s="37"/>
      <c r="J7" s="38"/>
      <c r="K7" s="45"/>
      <c r="L7" s="38"/>
      <c r="M7" s="45"/>
      <c r="N7" s="38"/>
      <c r="O7" s="45"/>
    </row>
    <row r="8" spans="1:15" ht="19.5" customHeight="1" x14ac:dyDescent="0.3">
      <c r="A8" s="438" t="s">
        <v>31</v>
      </c>
      <c r="B8" s="438"/>
      <c r="C8" s="438"/>
      <c r="D8" s="438"/>
      <c r="E8" s="438"/>
      <c r="F8" s="438"/>
      <c r="G8" s="438"/>
      <c r="H8" s="38"/>
      <c r="I8" s="37"/>
      <c r="J8" s="38"/>
      <c r="K8" s="45"/>
      <c r="L8" s="38"/>
      <c r="M8" s="45"/>
      <c r="N8" s="38"/>
      <c r="O8" s="45"/>
    </row>
    <row r="9" spans="1:15" ht="19.5" customHeight="1" x14ac:dyDescent="0.3">
      <c r="A9" s="56"/>
      <c r="B9" s="56"/>
      <c r="C9" s="56"/>
      <c r="D9" s="56"/>
      <c r="E9" s="56"/>
      <c r="F9" s="56"/>
      <c r="G9" s="56"/>
      <c r="H9" s="38"/>
      <c r="I9" s="37"/>
      <c r="J9" s="38"/>
      <c r="K9" s="45"/>
      <c r="L9" s="38"/>
      <c r="M9" s="45"/>
      <c r="N9" s="38"/>
      <c r="O9" s="45"/>
    </row>
    <row r="10" spans="1:15" ht="16.5" customHeight="1" x14ac:dyDescent="0.3">
      <c r="A10" s="439" t="s">
        <v>32</v>
      </c>
      <c r="B10" s="439"/>
      <c r="C10" s="439"/>
      <c r="D10" s="439"/>
      <c r="E10" s="439"/>
      <c r="F10" s="439"/>
      <c r="G10" s="439"/>
      <c r="H10" s="38"/>
      <c r="I10" s="37"/>
      <c r="J10" s="38"/>
      <c r="K10" s="45"/>
      <c r="L10" s="38"/>
      <c r="M10" s="45"/>
      <c r="N10" s="38"/>
      <c r="O10" s="45"/>
    </row>
    <row r="11" spans="1:15" ht="15" customHeight="1" x14ac:dyDescent="0.3">
      <c r="A11" s="433" t="s">
        <v>33</v>
      </c>
      <c r="B11" s="433"/>
      <c r="C11" s="57" t="s">
        <v>5</v>
      </c>
      <c r="E11" s="38"/>
      <c r="F11" s="37"/>
      <c r="G11" s="38"/>
      <c r="H11" s="38"/>
      <c r="I11" s="37"/>
      <c r="J11" s="38"/>
      <c r="K11" s="45"/>
      <c r="L11" s="38"/>
      <c r="M11" s="45"/>
      <c r="N11" s="38"/>
      <c r="O11" s="45"/>
    </row>
    <row r="12" spans="1:15" ht="15" customHeight="1" x14ac:dyDescent="0.3">
      <c r="A12" s="433" t="s">
        <v>34</v>
      </c>
      <c r="B12" s="433"/>
      <c r="C12" s="57" t="s">
        <v>7</v>
      </c>
      <c r="E12" s="38"/>
      <c r="F12" s="37"/>
      <c r="G12" s="38"/>
      <c r="H12" s="38"/>
      <c r="I12" s="37"/>
      <c r="J12" s="38"/>
      <c r="K12" s="45"/>
      <c r="L12" s="38"/>
      <c r="M12" s="45"/>
      <c r="N12" s="38"/>
      <c r="O12" s="45"/>
    </row>
    <row r="13" spans="1:15" ht="15" customHeight="1" x14ac:dyDescent="0.3">
      <c r="A13" s="433" t="s">
        <v>35</v>
      </c>
      <c r="B13" s="433"/>
      <c r="C13" s="57" t="s">
        <v>9</v>
      </c>
      <c r="E13" s="38"/>
      <c r="F13" s="37"/>
      <c r="G13" s="38"/>
      <c r="H13" s="38"/>
      <c r="I13" s="37"/>
      <c r="J13" s="38"/>
      <c r="K13" s="45"/>
      <c r="L13" s="38"/>
      <c r="M13" s="45"/>
      <c r="N13" s="38"/>
      <c r="O13" s="45"/>
    </row>
    <row r="14" spans="1:15" ht="15" customHeight="1" x14ac:dyDescent="0.3">
      <c r="A14" s="433" t="s">
        <v>36</v>
      </c>
      <c r="B14" s="433"/>
      <c r="C14" s="437" t="s">
        <v>11</v>
      </c>
      <c r="D14" s="437"/>
      <c r="E14" s="437"/>
      <c r="F14" s="437"/>
      <c r="G14" s="437"/>
      <c r="H14" s="38"/>
      <c r="I14" s="37"/>
      <c r="J14" s="38"/>
      <c r="K14" s="45"/>
      <c r="L14" s="38"/>
      <c r="M14" s="45"/>
      <c r="N14" s="38"/>
      <c r="O14" s="45"/>
    </row>
    <row r="15" spans="1:15" ht="15" customHeight="1" x14ac:dyDescent="0.3">
      <c r="A15" s="433" t="s">
        <v>37</v>
      </c>
      <c r="B15" s="433"/>
      <c r="C15" s="58" t="s">
        <v>12</v>
      </c>
      <c r="D15" s="57"/>
      <c r="E15" s="38"/>
      <c r="F15" s="37"/>
      <c r="G15" s="38"/>
      <c r="H15" s="38"/>
      <c r="I15" s="37"/>
      <c r="J15" s="38"/>
      <c r="K15" s="45"/>
      <c r="L15" s="38"/>
      <c r="M15" s="45"/>
      <c r="N15" s="38"/>
      <c r="O15" s="45"/>
    </row>
    <row r="16" spans="1:15" ht="15" customHeight="1" x14ac:dyDescent="0.3">
      <c r="A16" s="433" t="s">
        <v>38</v>
      </c>
      <c r="B16" s="433"/>
      <c r="C16" s="58" t="s">
        <v>48</v>
      </c>
      <c r="D16" s="57"/>
      <c r="E16" s="38"/>
      <c r="F16" s="37"/>
      <c r="G16" s="38"/>
      <c r="H16" s="38"/>
      <c r="I16" s="37"/>
      <c r="J16" s="38"/>
      <c r="K16" s="45"/>
      <c r="L16" s="38"/>
      <c r="M16" s="45"/>
      <c r="N16" s="38"/>
      <c r="O16" s="45"/>
    </row>
    <row r="17" spans="1:15" x14ac:dyDescent="0.3">
      <c r="B17" s="57"/>
      <c r="D17" s="57"/>
      <c r="E17" s="38"/>
      <c r="F17" s="37"/>
      <c r="G17" s="38"/>
      <c r="H17" s="38"/>
      <c r="I17" s="37"/>
      <c r="J17" s="38"/>
      <c r="K17" s="45"/>
      <c r="L17" s="38"/>
      <c r="M17" s="45"/>
      <c r="N17" s="38"/>
      <c r="O17" s="45"/>
    </row>
    <row r="18" spans="1:15" ht="15" customHeight="1" x14ac:dyDescent="0.3">
      <c r="A18" s="434" t="s">
        <v>1</v>
      </c>
      <c r="B18" s="434"/>
      <c r="C18" s="59" t="s">
        <v>39</v>
      </c>
      <c r="D18" s="57"/>
      <c r="E18" s="38"/>
      <c r="F18" s="37"/>
      <c r="G18" s="38"/>
      <c r="H18" s="38"/>
      <c r="I18" s="37"/>
      <c r="J18" s="38"/>
      <c r="K18" s="45"/>
      <c r="L18" s="38"/>
      <c r="M18" s="45"/>
      <c r="N18" s="38"/>
      <c r="O18" s="45"/>
    </row>
    <row r="19" spans="1:15" ht="15.75" customHeight="1" x14ac:dyDescent="0.3">
      <c r="A19" s="60"/>
      <c r="B19" s="57"/>
      <c r="D19" s="57"/>
      <c r="E19" s="38"/>
      <c r="F19" s="37"/>
      <c r="G19" s="38"/>
      <c r="H19" s="38"/>
      <c r="I19" s="37"/>
      <c r="J19" s="38"/>
      <c r="K19" s="45"/>
      <c r="L19" s="38"/>
      <c r="M19" s="45"/>
      <c r="N19" s="38"/>
      <c r="O19" s="45"/>
    </row>
    <row r="20" spans="1:15" ht="15.75" customHeight="1" x14ac:dyDescent="0.3">
      <c r="A20" s="61" t="s">
        <v>40</v>
      </c>
      <c r="B20" s="62" t="s">
        <v>41</v>
      </c>
      <c r="C20" s="63" t="s">
        <v>42</v>
      </c>
      <c r="D20" s="61" t="s">
        <v>43</v>
      </c>
      <c r="E20" s="64" t="s">
        <v>44</v>
      </c>
      <c r="G20" s="38"/>
      <c r="H20" s="46"/>
      <c r="I20" s="37"/>
      <c r="J20" s="38"/>
      <c r="K20" s="45"/>
      <c r="L20" s="46"/>
      <c r="M20" s="45"/>
      <c r="N20" s="46"/>
      <c r="O20" s="45"/>
    </row>
    <row r="21" spans="1:15" ht="15" x14ac:dyDescent="0.3">
      <c r="A21" s="65">
        <v>1</v>
      </c>
      <c r="B21" s="66">
        <v>70643.899999999994</v>
      </c>
      <c r="C21" s="67">
        <v>65957.83</v>
      </c>
      <c r="D21" s="68">
        <f t="shared" ref="D21:D40" si="0">B21-C21</f>
        <v>4686.0699999999924</v>
      </c>
      <c r="E21" s="69">
        <f t="shared" ref="E21:E40" si="1">(D21-$D$43)/$D$43</f>
        <v>-2.6225993914527537E-3</v>
      </c>
      <c r="G21" s="38"/>
      <c r="H21" s="46"/>
      <c r="I21" s="37"/>
      <c r="J21" s="38"/>
      <c r="K21" s="45"/>
      <c r="L21" s="46"/>
      <c r="M21" s="45"/>
      <c r="N21" s="46"/>
      <c r="O21" s="45"/>
    </row>
    <row r="22" spans="1:15" ht="15" x14ac:dyDescent="0.3">
      <c r="A22" s="70">
        <v>2</v>
      </c>
      <c r="B22" s="71">
        <v>70595.649999999994</v>
      </c>
      <c r="C22" s="72">
        <v>65931.91</v>
      </c>
      <c r="D22" s="73">
        <f t="shared" si="0"/>
        <v>4663.7399999999907</v>
      </c>
      <c r="E22" s="69">
        <f t="shared" si="1"/>
        <v>-7.3752892478976288E-3</v>
      </c>
      <c r="G22" s="38"/>
      <c r="H22" s="46"/>
      <c r="I22" s="37"/>
      <c r="J22" s="38"/>
      <c r="K22" s="45"/>
      <c r="L22" s="46"/>
      <c r="M22" s="45"/>
      <c r="N22" s="46"/>
      <c r="O22" s="45"/>
    </row>
    <row r="23" spans="1:15" ht="15" x14ac:dyDescent="0.3">
      <c r="A23" s="70">
        <v>3</v>
      </c>
      <c r="B23" s="71">
        <v>70618.42</v>
      </c>
      <c r="C23" s="72">
        <v>65906.41</v>
      </c>
      <c r="D23" s="73">
        <f t="shared" si="0"/>
        <v>4712.0099999999948</v>
      </c>
      <c r="E23" s="69">
        <f t="shared" si="1"/>
        <v>2.8984384444711827E-3</v>
      </c>
      <c r="G23" s="38"/>
      <c r="H23" s="46"/>
      <c r="I23" s="37"/>
      <c r="J23" s="38"/>
      <c r="K23" s="45"/>
      <c r="L23" s="46"/>
      <c r="M23" s="45"/>
      <c r="N23" s="46"/>
      <c r="O23" s="45"/>
    </row>
    <row r="24" spans="1:15" ht="15" x14ac:dyDescent="0.3">
      <c r="A24" s="70">
        <v>4</v>
      </c>
      <c r="B24" s="71">
        <v>70658.75</v>
      </c>
      <c r="C24" s="72">
        <v>65954.17</v>
      </c>
      <c r="D24" s="73">
        <f t="shared" si="0"/>
        <v>4704.5800000000017</v>
      </c>
      <c r="E24" s="69">
        <f t="shared" si="1"/>
        <v>1.3170463426642205E-3</v>
      </c>
      <c r="G24" s="38"/>
      <c r="H24" s="46"/>
      <c r="I24" s="37"/>
      <c r="J24" s="38"/>
      <c r="K24" s="45"/>
      <c r="L24" s="46"/>
      <c r="M24" s="45"/>
      <c r="N24" s="46"/>
      <c r="O24" s="45"/>
    </row>
    <row r="25" spans="1:15" ht="15" x14ac:dyDescent="0.3">
      <c r="A25" s="70">
        <v>5</v>
      </c>
      <c r="B25" s="71">
        <v>70903.45</v>
      </c>
      <c r="C25" s="72">
        <v>66198.95</v>
      </c>
      <c r="D25" s="73">
        <f t="shared" si="0"/>
        <v>4704.5</v>
      </c>
      <c r="E25" s="69">
        <f t="shared" si="1"/>
        <v>1.3000192406255344E-3</v>
      </c>
      <c r="G25" s="38"/>
      <c r="H25" s="46"/>
      <c r="I25" s="37"/>
      <c r="J25" s="38"/>
      <c r="K25" s="45"/>
      <c r="L25" s="46"/>
      <c r="M25" s="45"/>
      <c r="N25" s="46"/>
      <c r="O25" s="45"/>
    </row>
    <row r="26" spans="1:15" ht="15" x14ac:dyDescent="0.3">
      <c r="A26" s="70">
        <v>6</v>
      </c>
      <c r="B26" s="71">
        <v>70767.820000000007</v>
      </c>
      <c r="C26" s="72">
        <v>66059.240000000005</v>
      </c>
      <c r="D26" s="73">
        <f t="shared" si="0"/>
        <v>4708.5800000000017</v>
      </c>
      <c r="E26" s="69">
        <f t="shared" si="1"/>
        <v>2.1684014445799396E-3</v>
      </c>
      <c r="G26" s="38"/>
      <c r="H26" s="46"/>
      <c r="I26" s="37"/>
      <c r="J26" s="38"/>
      <c r="K26" s="45"/>
      <c r="L26" s="46"/>
      <c r="M26" s="45"/>
      <c r="N26" s="46"/>
      <c r="O26" s="45"/>
    </row>
    <row r="27" spans="1:15" ht="15" x14ac:dyDescent="0.3">
      <c r="A27" s="70">
        <v>7</v>
      </c>
      <c r="B27" s="71">
        <v>70916.52</v>
      </c>
      <c r="C27" s="72">
        <v>66269.58</v>
      </c>
      <c r="D27" s="73">
        <f t="shared" si="0"/>
        <v>4646.9400000000023</v>
      </c>
      <c r="E27" s="69">
        <f t="shared" si="1"/>
        <v>-1.0950980675941174E-2</v>
      </c>
      <c r="G27" s="38"/>
      <c r="H27" s="46"/>
      <c r="I27" s="37"/>
      <c r="J27" s="38"/>
      <c r="K27" s="45"/>
      <c r="L27" s="46"/>
      <c r="M27" s="45"/>
      <c r="N27" s="46"/>
      <c r="O27" s="45"/>
    </row>
    <row r="28" spans="1:15" ht="15" x14ac:dyDescent="0.3">
      <c r="A28" s="70">
        <v>8</v>
      </c>
      <c r="B28" s="71">
        <v>71465.39</v>
      </c>
      <c r="C28" s="72">
        <v>66766.570000000007</v>
      </c>
      <c r="D28" s="73">
        <f t="shared" si="0"/>
        <v>4698.8199999999924</v>
      </c>
      <c r="E28" s="69">
        <f t="shared" si="1"/>
        <v>9.1094995903602172E-5</v>
      </c>
      <c r="G28" s="38"/>
      <c r="H28" s="46"/>
      <c r="I28" s="37"/>
      <c r="J28" s="38"/>
      <c r="K28" s="45"/>
      <c r="L28" s="46"/>
      <c r="M28" s="45"/>
      <c r="N28" s="46"/>
      <c r="O28" s="45"/>
    </row>
    <row r="29" spans="1:15" ht="15" x14ac:dyDescent="0.3">
      <c r="A29" s="70">
        <v>9</v>
      </c>
      <c r="B29" s="71">
        <v>70163.539999999994</v>
      </c>
      <c r="C29" s="72">
        <v>65421.16</v>
      </c>
      <c r="D29" s="73">
        <f t="shared" si="0"/>
        <v>4742.3799999999901</v>
      </c>
      <c r="E29" s="69">
        <f t="shared" si="1"/>
        <v>9.3623520557652908E-3</v>
      </c>
      <c r="G29" s="38"/>
      <c r="H29" s="46"/>
      <c r="I29" s="37"/>
      <c r="J29" s="38"/>
      <c r="K29" s="45"/>
      <c r="L29" s="46"/>
      <c r="M29" s="45"/>
      <c r="N29" s="46"/>
      <c r="O29" s="45"/>
    </row>
    <row r="30" spans="1:15" ht="15" x14ac:dyDescent="0.3">
      <c r="A30" s="70">
        <v>10</v>
      </c>
      <c r="B30" s="74">
        <v>70804.56</v>
      </c>
      <c r="C30" s="72">
        <v>66104.570000000007</v>
      </c>
      <c r="D30" s="73">
        <f t="shared" si="0"/>
        <v>4699.9899999999907</v>
      </c>
      <c r="E30" s="69">
        <f t="shared" si="1"/>
        <v>3.4011636321357847E-4</v>
      </c>
      <c r="G30" s="38"/>
      <c r="H30" s="46"/>
      <c r="I30" s="37"/>
      <c r="J30" s="38"/>
      <c r="K30" s="45"/>
      <c r="L30" s="46"/>
      <c r="M30" s="45"/>
      <c r="N30" s="46"/>
      <c r="O30" s="45"/>
    </row>
    <row r="31" spans="1:15" ht="15" x14ac:dyDescent="0.3">
      <c r="A31" s="70">
        <v>11</v>
      </c>
      <c r="B31" s="74">
        <v>70626.31</v>
      </c>
      <c r="C31" s="72">
        <v>65974.03</v>
      </c>
      <c r="D31" s="73">
        <f t="shared" si="0"/>
        <v>4652.2799999999988</v>
      </c>
      <c r="E31" s="69">
        <f t="shared" si="1"/>
        <v>-9.8144216148844301E-3</v>
      </c>
      <c r="G31" s="39"/>
      <c r="H31" s="39"/>
      <c r="I31" s="39"/>
      <c r="J31" s="39"/>
      <c r="K31" s="45"/>
      <c r="L31" s="39"/>
      <c r="M31" s="40"/>
      <c r="N31" s="39"/>
      <c r="O31" s="40"/>
    </row>
    <row r="32" spans="1:15" ht="15" x14ac:dyDescent="0.3">
      <c r="A32" s="70">
        <v>12</v>
      </c>
      <c r="B32" s="74">
        <v>70627.33</v>
      </c>
      <c r="C32" s="72">
        <v>65915.360000000001</v>
      </c>
      <c r="D32" s="73">
        <f t="shared" si="0"/>
        <v>4711.9700000000012</v>
      </c>
      <c r="E32" s="69">
        <f t="shared" si="1"/>
        <v>2.889924893453388E-3</v>
      </c>
      <c r="G32" s="39"/>
      <c r="H32" s="39"/>
      <c r="I32" s="39"/>
      <c r="J32" s="39"/>
      <c r="K32" s="45"/>
      <c r="L32" s="39"/>
      <c r="M32" s="39"/>
      <c r="N32" s="39"/>
      <c r="O32" s="39"/>
    </row>
    <row r="33" spans="1:15" ht="15" x14ac:dyDescent="0.3">
      <c r="A33" s="70">
        <v>13</v>
      </c>
      <c r="B33" s="74">
        <v>70519.69</v>
      </c>
      <c r="C33" s="72">
        <v>65811.64</v>
      </c>
      <c r="D33" s="73">
        <f t="shared" si="0"/>
        <v>4708.0500000000029</v>
      </c>
      <c r="E33" s="69">
        <f t="shared" si="1"/>
        <v>2.0555968935763546E-3</v>
      </c>
      <c r="G33" s="41"/>
      <c r="H33" s="41"/>
      <c r="I33" s="41"/>
      <c r="J33" s="41"/>
      <c r="K33" s="47"/>
      <c r="L33" s="41"/>
      <c r="M33" s="41"/>
      <c r="N33" s="42"/>
      <c r="O33" s="41"/>
    </row>
    <row r="34" spans="1:15" ht="15" x14ac:dyDescent="0.3">
      <c r="A34" s="70">
        <v>14</v>
      </c>
      <c r="B34" s="74">
        <v>70651.44</v>
      </c>
      <c r="C34" s="72">
        <v>65929.69</v>
      </c>
      <c r="D34" s="73">
        <f t="shared" si="0"/>
        <v>4721.75</v>
      </c>
      <c r="E34" s="69">
        <f t="shared" si="1"/>
        <v>4.9714881176370742E-3</v>
      </c>
      <c r="G34" s="43"/>
      <c r="H34" s="48"/>
      <c r="I34" s="48"/>
      <c r="J34" s="43"/>
      <c r="K34" s="49"/>
      <c r="L34" s="44"/>
      <c r="M34" s="48"/>
      <c r="N34" s="44"/>
      <c r="O34" s="48"/>
    </row>
    <row r="35" spans="1:15" ht="15" x14ac:dyDescent="0.3">
      <c r="A35" s="70">
        <v>15</v>
      </c>
      <c r="B35" s="74">
        <v>71320.69</v>
      </c>
      <c r="C35" s="72">
        <v>66613.03</v>
      </c>
      <c r="D35" s="73">
        <f t="shared" si="0"/>
        <v>4707.6600000000035</v>
      </c>
      <c r="E35" s="69">
        <f t="shared" si="1"/>
        <v>1.9725897711396962E-3</v>
      </c>
      <c r="G35" s="43"/>
      <c r="J35" s="43"/>
      <c r="K35" s="49"/>
      <c r="L35" s="44"/>
      <c r="N35" s="44"/>
    </row>
    <row r="36" spans="1:15" ht="15" x14ac:dyDescent="0.3">
      <c r="A36" s="70">
        <v>16</v>
      </c>
      <c r="B36" s="74">
        <v>70612.600000000006</v>
      </c>
      <c r="C36" s="72">
        <v>65898.539999999994</v>
      </c>
      <c r="D36" s="73">
        <f t="shared" si="0"/>
        <v>4714.0600000000122</v>
      </c>
      <c r="E36" s="69">
        <f t="shared" si="1"/>
        <v>3.3347579342067053E-3</v>
      </c>
      <c r="G36" s="50"/>
      <c r="H36" s="50"/>
    </row>
    <row r="37" spans="1:15" ht="15" x14ac:dyDescent="0.3">
      <c r="A37" s="70">
        <v>17</v>
      </c>
      <c r="B37" s="74">
        <v>70156.33</v>
      </c>
      <c r="C37" s="72">
        <v>65477.760000000002</v>
      </c>
      <c r="D37" s="73">
        <f t="shared" si="0"/>
        <v>4678.57</v>
      </c>
      <c r="E37" s="69">
        <f t="shared" si="1"/>
        <v>-4.2188902075431791E-3</v>
      </c>
    </row>
    <row r="38" spans="1:15" ht="15" x14ac:dyDescent="0.3">
      <c r="A38" s="70">
        <v>18</v>
      </c>
      <c r="B38" s="74">
        <v>70865.919999999998</v>
      </c>
      <c r="C38" s="72">
        <v>66142.14</v>
      </c>
      <c r="D38" s="73">
        <f t="shared" si="0"/>
        <v>4723.7799999999988</v>
      </c>
      <c r="E38" s="69">
        <f t="shared" si="1"/>
        <v>5.4035508318590539E-3</v>
      </c>
    </row>
    <row r="39" spans="1:15" ht="15" x14ac:dyDescent="0.3">
      <c r="A39" s="70">
        <v>19</v>
      </c>
      <c r="B39" s="74">
        <v>70785.45</v>
      </c>
      <c r="C39" s="72">
        <v>66128.59</v>
      </c>
      <c r="D39" s="73">
        <f t="shared" si="0"/>
        <v>4656.8600000000006</v>
      </c>
      <c r="E39" s="69">
        <f t="shared" si="1"/>
        <v>-8.83962002319056E-3</v>
      </c>
    </row>
    <row r="40" spans="1:15" ht="14.25" customHeight="1" x14ac:dyDescent="0.3">
      <c r="A40" s="75">
        <v>20</v>
      </c>
      <c r="B40" s="76">
        <v>71466.11</v>
      </c>
      <c r="C40" s="77">
        <v>66740.86</v>
      </c>
      <c r="D40" s="78">
        <f t="shared" si="0"/>
        <v>4725.25</v>
      </c>
      <c r="E40" s="79">
        <f t="shared" si="1"/>
        <v>5.7164238318133291E-3</v>
      </c>
    </row>
    <row r="41" spans="1:15" ht="14.25" customHeight="1" x14ac:dyDescent="0.3">
      <c r="B41" s="57"/>
      <c r="D41" s="45"/>
      <c r="G41" s="38"/>
    </row>
    <row r="42" spans="1:15" x14ac:dyDescent="0.3">
      <c r="A42" s="80" t="s">
        <v>45</v>
      </c>
      <c r="B42" s="81">
        <f>SUM(B21:B40)</f>
        <v>1415169.87</v>
      </c>
      <c r="C42" s="82">
        <f>SUM(C21:C40)</f>
        <v>1321202.0300000003</v>
      </c>
      <c r="D42" s="83">
        <f>SUM(D21:D40)</f>
        <v>93967.839999999982</v>
      </c>
    </row>
    <row r="43" spans="1:15" ht="15.75" customHeight="1" x14ac:dyDescent="0.3">
      <c r="A43" s="84" t="s">
        <v>46</v>
      </c>
      <c r="B43" s="85">
        <f>AVERAGE(B21:B40)</f>
        <v>70758.493500000011</v>
      </c>
      <c r="C43" s="86">
        <f>AVERAGE(C21:C40)</f>
        <v>66060.101500000019</v>
      </c>
      <c r="D43" s="87">
        <f>AVERAGE(D21:D40)</f>
        <v>4698.3919999999989</v>
      </c>
    </row>
    <row r="44" spans="1:15" x14ac:dyDescent="0.3">
      <c r="A44" s="51"/>
      <c r="B44" s="88"/>
      <c r="C44" s="88"/>
      <c r="D44" s="57"/>
    </row>
    <row r="45" spans="1:15" ht="14.25" customHeight="1" x14ac:dyDescent="0.3">
      <c r="A45" s="51"/>
      <c r="B45" s="51"/>
      <c r="C45" s="51"/>
      <c r="D45" s="57"/>
    </row>
    <row r="46" spans="1:15" ht="30.75" customHeight="1" x14ac:dyDescent="0.3">
      <c r="B46" s="89" t="s">
        <v>46</v>
      </c>
      <c r="C46" s="90" t="s">
        <v>47</v>
      </c>
    </row>
    <row r="47" spans="1:15" ht="15.75" customHeight="1" x14ac:dyDescent="0.3">
      <c r="B47" s="435">
        <f>D43</f>
        <v>4698.3919999999989</v>
      </c>
      <c r="C47" s="91">
        <f>-(IF(D43&gt;300, 7.5%, 10%))</f>
        <v>-7.4999999999999997E-2</v>
      </c>
      <c r="D47" s="92">
        <f>IF(D43&lt;300, D43*0.9, D43*0.925)</f>
        <v>4346.0125999999991</v>
      </c>
    </row>
    <row r="48" spans="1:15" ht="15.75" customHeight="1" x14ac:dyDescent="0.3">
      <c r="B48" s="436"/>
      <c r="C48" s="93">
        <f>+(IF(D43&gt;300, 7.5%, 10%))</f>
        <v>7.4999999999999997E-2</v>
      </c>
      <c r="D48" s="92">
        <f>IF(D43&lt;300, D43*1.1, D43*1.075)</f>
        <v>5050.7713999999987</v>
      </c>
    </row>
    <row r="49" spans="1:7" ht="14.25" customHeight="1" x14ac:dyDescent="0.3">
      <c r="A49" s="94"/>
      <c r="D49" s="95"/>
    </row>
    <row r="50" spans="1:7" ht="15" customHeight="1" x14ac:dyDescent="0.3">
      <c r="B50" s="432" t="s">
        <v>26</v>
      </c>
      <c r="C50" s="432"/>
      <c r="D50" s="57"/>
      <c r="E50" s="96" t="s">
        <v>27</v>
      </c>
      <c r="F50" s="97"/>
      <c r="G50" s="96" t="s">
        <v>28</v>
      </c>
    </row>
    <row r="51" spans="1:7" ht="15" customHeight="1" x14ac:dyDescent="0.3">
      <c r="A51" s="98" t="s">
        <v>29</v>
      </c>
      <c r="B51" s="99"/>
      <c r="C51" s="99"/>
      <c r="D51" s="57"/>
      <c r="E51" s="99"/>
      <c r="F51" s="51"/>
      <c r="G51" s="100"/>
    </row>
    <row r="52" spans="1:7" ht="15" customHeight="1" x14ac:dyDescent="0.3">
      <c r="A52" s="98" t="s">
        <v>30</v>
      </c>
      <c r="B52" s="101"/>
      <c r="C52" s="101"/>
      <c r="D52" s="57"/>
      <c r="E52" s="101"/>
      <c r="F52" s="51"/>
      <c r="G52" s="102"/>
    </row>
  </sheetData>
  <sheetProtection password="F258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4" priority="1" operator="notBetween">
      <formula>IF(+$D$43&lt;300, -10.5%, -7.5%)</formula>
      <formula>IF(+$D$43&lt;300, 10.5%, 7.5%)</formula>
    </cfRule>
  </conditionalFormatting>
  <conditionalFormatting sqref="E22">
    <cfRule type="cellIs" dxfId="23" priority="2" operator="notBetween">
      <formula>IF(+$D$43&lt;300, -10.5%, -7.5%)</formula>
      <formula>IF(+$D$43&lt;300, 10.5%, 7.5%)</formula>
    </cfRule>
  </conditionalFormatting>
  <conditionalFormatting sqref="E23">
    <cfRule type="cellIs" dxfId="22" priority="3" operator="notBetween">
      <formula>IF(+$D$43&lt;300, -10.5%, -7.5%)</formula>
      <formula>IF(+$D$43&lt;300, 10.5%, 7.5%)</formula>
    </cfRule>
  </conditionalFormatting>
  <conditionalFormatting sqref="E24">
    <cfRule type="cellIs" dxfId="21" priority="4" operator="notBetween">
      <formula>IF(+$D$43&lt;300, -10.5%, -7.5%)</formula>
      <formula>IF(+$D$43&lt;300, 10.5%, 7.5%)</formula>
    </cfRule>
  </conditionalFormatting>
  <conditionalFormatting sqref="E25">
    <cfRule type="cellIs" dxfId="20" priority="5" operator="notBetween">
      <formula>IF(+$D$43&lt;300, -10.5%, -7.5%)</formula>
      <formula>IF(+$D$43&lt;300, 10.5%, 7.5%)</formula>
    </cfRule>
  </conditionalFormatting>
  <conditionalFormatting sqref="E26">
    <cfRule type="cellIs" dxfId="19" priority="6" operator="notBetween">
      <formula>IF(+$D$43&lt;300, -10.5%, -7.5%)</formula>
      <formula>IF(+$D$43&lt;300, 10.5%, 7.5%)</formula>
    </cfRule>
  </conditionalFormatting>
  <conditionalFormatting sqref="E27">
    <cfRule type="cellIs" dxfId="18" priority="7" operator="notBetween">
      <formula>IF(+$D$43&lt;300, -10.5%, -7.5%)</formula>
      <formula>IF(+$D$43&lt;300, 10.5%, 7.5%)</formula>
    </cfRule>
  </conditionalFormatting>
  <conditionalFormatting sqref="E28">
    <cfRule type="cellIs" dxfId="17" priority="8" operator="notBetween">
      <formula>IF(+$D$43&lt;300, -10.5%, -7.5%)</formula>
      <formula>IF(+$D$43&lt;300, 10.5%, 7.5%)</formula>
    </cfRule>
  </conditionalFormatting>
  <conditionalFormatting sqref="E29">
    <cfRule type="cellIs" dxfId="16" priority="9" operator="notBetween">
      <formula>IF(+$D$43&lt;300, -10.5%, -7.5%)</formula>
      <formula>IF(+$D$43&lt;300, 10.5%, 7.5%)</formula>
    </cfRule>
  </conditionalFormatting>
  <conditionalFormatting sqref="E30">
    <cfRule type="cellIs" dxfId="15" priority="10" operator="notBetween">
      <formula>IF(+$D$43&lt;300, -10.5%, -7.5%)</formula>
      <formula>IF(+$D$43&lt;300, 10.5%, 7.5%)</formula>
    </cfRule>
  </conditionalFormatting>
  <conditionalFormatting sqref="E31">
    <cfRule type="cellIs" dxfId="14" priority="11" operator="notBetween">
      <formula>IF(+$D$43&lt;300, -10.5%, -7.5%)</formula>
      <formula>IF(+$D$43&lt;300, 10.5%, 7.5%)</formula>
    </cfRule>
  </conditionalFormatting>
  <conditionalFormatting sqref="E32">
    <cfRule type="cellIs" dxfId="13" priority="12" operator="notBetween">
      <formula>IF(+$D$43&lt;300, -10.5%, -7.5%)</formula>
      <formula>IF(+$D$43&lt;300, 10.5%, 7.5%)</formula>
    </cfRule>
  </conditionalFormatting>
  <conditionalFormatting sqref="E33">
    <cfRule type="cellIs" dxfId="12" priority="13" operator="notBetween">
      <formula>IF(+$D$43&lt;300, -10.5%, -7.5%)</formula>
      <formula>IF(+$D$43&lt;300, 10.5%, 7.5%)</formula>
    </cfRule>
  </conditionalFormatting>
  <conditionalFormatting sqref="E34">
    <cfRule type="cellIs" dxfId="11" priority="14" operator="notBetween">
      <formula>IF(+$D$43&lt;300, -10.5%, -7.5%)</formula>
      <formula>IF(+$D$43&lt;300, 10.5%, 7.5%)</formula>
    </cfRule>
  </conditionalFormatting>
  <conditionalFormatting sqref="E35">
    <cfRule type="cellIs" dxfId="10" priority="15" operator="notBetween">
      <formula>IF(+$D$43&lt;300, -10.5%, -7.5%)</formula>
      <formula>IF(+$D$43&lt;300, 10.5%, 7.5%)</formula>
    </cfRule>
  </conditionalFormatting>
  <conditionalFormatting sqref="E36">
    <cfRule type="cellIs" dxfId="9" priority="16" operator="notBetween">
      <formula>IF(+$D$43&lt;300, -10.5%, -7.5%)</formula>
      <formula>IF(+$D$43&lt;300, 10.5%, 7.5%)</formula>
    </cfRule>
  </conditionalFormatting>
  <conditionalFormatting sqref="E37">
    <cfRule type="cellIs" dxfId="8" priority="17" operator="notBetween">
      <formula>IF(+$D$43&lt;300, -10.5%, -7.5%)</formula>
      <formula>IF(+$D$43&lt;300, 10.5%, 7.5%)</formula>
    </cfRule>
  </conditionalFormatting>
  <conditionalFormatting sqref="E38">
    <cfRule type="cellIs" dxfId="7" priority="18" operator="notBetween">
      <formula>IF(+$D$43&lt;300, -10.5%, -7.5%)</formula>
      <formula>IF(+$D$43&lt;300, 10.5%, 7.5%)</formula>
    </cfRule>
  </conditionalFormatting>
  <conditionalFormatting sqref="E39">
    <cfRule type="cellIs" dxfId="6" priority="19" operator="notBetween">
      <formula>IF(+$D$43&lt;300, -10.5%, -7.5%)</formula>
      <formula>IF(+$D$43&lt;300, 10.5%, 7.5%)</formula>
    </cfRule>
  </conditionalFormatting>
  <conditionalFormatting sqref="E40">
    <cfRule type="cellIs" dxfId="5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view="pageBreakPreview" zoomScale="60" zoomScaleNormal="78" workbookViewId="0">
      <selection activeCell="B19" sqref="B19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453" t="s">
        <v>49</v>
      </c>
      <c r="B1" s="453"/>
      <c r="C1" s="453"/>
      <c r="D1" s="453"/>
      <c r="E1" s="453"/>
      <c r="F1" s="453"/>
      <c r="G1" s="453"/>
      <c r="H1" s="453"/>
    </row>
    <row r="2" spans="1:8" x14ac:dyDescent="0.2">
      <c r="A2" s="453"/>
      <c r="B2" s="453"/>
      <c r="C2" s="453"/>
      <c r="D2" s="453"/>
      <c r="E2" s="453"/>
      <c r="F2" s="453"/>
      <c r="G2" s="453"/>
      <c r="H2" s="453"/>
    </row>
    <row r="3" spans="1:8" x14ac:dyDescent="0.2">
      <c r="A3" s="453"/>
      <c r="B3" s="453"/>
      <c r="C3" s="453"/>
      <c r="D3" s="453"/>
      <c r="E3" s="453"/>
      <c r="F3" s="453"/>
      <c r="G3" s="453"/>
      <c r="H3" s="453"/>
    </row>
    <row r="4" spans="1:8" x14ac:dyDescent="0.2">
      <c r="A4" s="453"/>
      <c r="B4" s="453"/>
      <c r="C4" s="453"/>
      <c r="D4" s="453"/>
      <c r="E4" s="453"/>
      <c r="F4" s="453"/>
      <c r="G4" s="453"/>
      <c r="H4" s="453"/>
    </row>
    <row r="5" spans="1:8" x14ac:dyDescent="0.2">
      <c r="A5" s="453"/>
      <c r="B5" s="453"/>
      <c r="C5" s="453"/>
      <c r="D5" s="453"/>
      <c r="E5" s="453"/>
      <c r="F5" s="453"/>
      <c r="G5" s="453"/>
      <c r="H5" s="453"/>
    </row>
    <row r="6" spans="1:8" x14ac:dyDescent="0.2">
      <c r="A6" s="453"/>
      <c r="B6" s="453"/>
      <c r="C6" s="453"/>
      <c r="D6" s="453"/>
      <c r="E6" s="453"/>
      <c r="F6" s="453"/>
      <c r="G6" s="453"/>
      <c r="H6" s="453"/>
    </row>
    <row r="7" spans="1:8" x14ac:dyDescent="0.2">
      <c r="A7" s="453"/>
      <c r="B7" s="453"/>
      <c r="C7" s="453"/>
      <c r="D7" s="453"/>
      <c r="E7" s="453"/>
      <c r="F7" s="453"/>
      <c r="G7" s="453"/>
      <c r="H7" s="453"/>
    </row>
    <row r="8" spans="1:8" x14ac:dyDescent="0.2">
      <c r="A8" s="454" t="s">
        <v>50</v>
      </c>
      <c r="B8" s="454"/>
      <c r="C8" s="454"/>
      <c r="D8" s="454"/>
      <c r="E8" s="454"/>
      <c r="F8" s="454"/>
      <c r="G8" s="454"/>
      <c r="H8" s="454"/>
    </row>
    <row r="9" spans="1:8" x14ac:dyDescent="0.2">
      <c r="A9" s="454"/>
      <c r="B9" s="454"/>
      <c r="C9" s="454"/>
      <c r="D9" s="454"/>
      <c r="E9" s="454"/>
      <c r="F9" s="454"/>
      <c r="G9" s="454"/>
      <c r="H9" s="454"/>
    </row>
    <row r="10" spans="1:8" x14ac:dyDescent="0.2">
      <c r="A10" s="454"/>
      <c r="B10" s="454"/>
      <c r="C10" s="454"/>
      <c r="D10" s="454"/>
      <c r="E10" s="454"/>
      <c r="F10" s="454"/>
      <c r="G10" s="454"/>
      <c r="H10" s="454"/>
    </row>
    <row r="11" spans="1:8" x14ac:dyDescent="0.2">
      <c r="A11" s="454"/>
      <c r="B11" s="454"/>
      <c r="C11" s="454"/>
      <c r="D11" s="454"/>
      <c r="E11" s="454"/>
      <c r="F11" s="454"/>
      <c r="G11" s="454"/>
      <c r="H11" s="454"/>
    </row>
    <row r="12" spans="1:8" x14ac:dyDescent="0.2">
      <c r="A12" s="454"/>
      <c r="B12" s="454"/>
      <c r="C12" s="454"/>
      <c r="D12" s="454"/>
      <c r="E12" s="454"/>
      <c r="F12" s="454"/>
      <c r="G12" s="454"/>
      <c r="H12" s="454"/>
    </row>
    <row r="13" spans="1:8" x14ac:dyDescent="0.2">
      <c r="A13" s="454"/>
      <c r="B13" s="454"/>
      <c r="C13" s="454"/>
      <c r="D13" s="454"/>
      <c r="E13" s="454"/>
      <c r="F13" s="454"/>
      <c r="G13" s="454"/>
      <c r="H13" s="454"/>
    </row>
    <row r="14" spans="1:8" x14ac:dyDescent="0.2">
      <c r="A14" s="454"/>
      <c r="B14" s="454"/>
      <c r="C14" s="454"/>
      <c r="D14" s="454"/>
      <c r="E14" s="454"/>
      <c r="F14" s="454"/>
      <c r="G14" s="454"/>
      <c r="H14" s="454"/>
    </row>
    <row r="15" spans="1:8" ht="19.5" customHeight="1" x14ac:dyDescent="0.3">
      <c r="A15" s="103"/>
      <c r="B15" s="103"/>
      <c r="C15" s="103"/>
      <c r="D15" s="103"/>
      <c r="E15" s="103"/>
      <c r="F15" s="103"/>
      <c r="G15" s="103"/>
      <c r="H15" s="103"/>
    </row>
    <row r="16" spans="1:8" ht="19.5" customHeight="1" x14ac:dyDescent="0.3">
      <c r="A16" s="455" t="s">
        <v>31</v>
      </c>
      <c r="B16" s="456"/>
      <c r="C16" s="456"/>
      <c r="D16" s="456"/>
      <c r="E16" s="456"/>
      <c r="F16" s="456"/>
      <c r="G16" s="456"/>
      <c r="H16" s="457"/>
    </row>
    <row r="17" spans="1:8" ht="18.75" customHeight="1" x14ac:dyDescent="0.3">
      <c r="A17" s="104" t="s">
        <v>51</v>
      </c>
      <c r="B17" s="104"/>
      <c r="C17" s="103"/>
      <c r="D17" s="103"/>
      <c r="E17" s="103"/>
      <c r="F17" s="103"/>
      <c r="G17" s="103"/>
      <c r="H17" s="103"/>
    </row>
    <row r="18" spans="1:8" ht="26.25" customHeight="1" x14ac:dyDescent="0.4">
      <c r="A18" s="105" t="s">
        <v>33</v>
      </c>
      <c r="B18" s="458" t="s">
        <v>5</v>
      </c>
      <c r="C18" s="458"/>
      <c r="D18" s="458"/>
      <c r="E18" s="458"/>
      <c r="F18" s="103"/>
      <c r="G18" s="103"/>
      <c r="H18" s="103"/>
    </row>
    <row r="19" spans="1:8" ht="26.25" customHeight="1" x14ac:dyDescent="0.4">
      <c r="A19" s="105" t="s">
        <v>34</v>
      </c>
      <c r="B19" s="106" t="s">
        <v>7</v>
      </c>
      <c r="C19" s="103">
        <v>8</v>
      </c>
      <c r="D19" s="103"/>
      <c r="E19" s="103"/>
      <c r="F19" s="103"/>
      <c r="G19" s="103"/>
      <c r="H19" s="103"/>
    </row>
    <row r="20" spans="1:8" ht="26.25" customHeight="1" x14ac:dyDescent="0.4">
      <c r="A20" s="105" t="s">
        <v>35</v>
      </c>
      <c r="B20" s="106" t="s">
        <v>138</v>
      </c>
      <c r="C20" s="103"/>
      <c r="D20" s="103"/>
      <c r="E20" s="103"/>
      <c r="F20" s="103"/>
      <c r="G20" s="103"/>
      <c r="H20" s="103"/>
    </row>
    <row r="21" spans="1:8" ht="26.25" customHeight="1" x14ac:dyDescent="0.4">
      <c r="A21" s="105" t="s">
        <v>36</v>
      </c>
      <c r="B21" s="459" t="s">
        <v>139</v>
      </c>
      <c r="C21" s="459"/>
      <c r="D21" s="459"/>
      <c r="E21" s="459"/>
      <c r="F21" s="459"/>
      <c r="G21" s="459"/>
      <c r="H21" s="459"/>
    </row>
    <row r="22" spans="1:8" ht="26.25" customHeight="1" x14ac:dyDescent="0.4">
      <c r="A22" s="105" t="s">
        <v>37</v>
      </c>
      <c r="B22" s="107">
        <v>42769</v>
      </c>
      <c r="C22" s="103"/>
      <c r="D22" s="103"/>
      <c r="E22" s="103"/>
      <c r="F22" s="103"/>
      <c r="G22" s="103"/>
      <c r="H22" s="103"/>
    </row>
    <row r="23" spans="1:8" ht="26.25" customHeight="1" x14ac:dyDescent="0.4">
      <c r="A23" s="105" t="s">
        <v>38</v>
      </c>
      <c r="B23" s="107">
        <v>42773</v>
      </c>
      <c r="C23" s="103"/>
      <c r="D23" s="103"/>
      <c r="E23" s="103"/>
      <c r="F23" s="103"/>
      <c r="G23" s="103"/>
      <c r="H23" s="103"/>
    </row>
    <row r="24" spans="1:8" ht="18.75" customHeight="1" x14ac:dyDescent="0.3">
      <c r="A24" s="105"/>
      <c r="B24" s="108"/>
      <c r="C24" s="103"/>
      <c r="D24" s="103"/>
      <c r="E24" s="103"/>
      <c r="F24" s="103"/>
      <c r="G24" s="103"/>
      <c r="H24" s="103"/>
    </row>
    <row r="25" spans="1:8" ht="18.75" customHeight="1" x14ac:dyDescent="0.3">
      <c r="A25" s="109" t="s">
        <v>1</v>
      </c>
      <c r="B25" s="108"/>
      <c r="C25" s="103"/>
      <c r="D25" s="103"/>
      <c r="E25" s="103"/>
      <c r="F25" s="103"/>
      <c r="G25" s="103"/>
      <c r="H25" s="103"/>
    </row>
    <row r="26" spans="1:8" ht="26.25" customHeight="1" x14ac:dyDescent="0.4">
      <c r="A26" s="110" t="s">
        <v>4</v>
      </c>
      <c r="B26" s="458" t="s">
        <v>138</v>
      </c>
      <c r="C26" s="458"/>
      <c r="D26" s="103"/>
      <c r="E26" s="103"/>
      <c r="F26" s="103"/>
      <c r="G26" s="103"/>
      <c r="H26" s="103"/>
    </row>
    <row r="27" spans="1:8" ht="26.25" customHeight="1" x14ac:dyDescent="0.4">
      <c r="A27" s="111" t="s">
        <v>52</v>
      </c>
      <c r="B27" s="459" t="s">
        <v>140</v>
      </c>
      <c r="C27" s="459"/>
      <c r="D27" s="103"/>
      <c r="E27" s="103"/>
      <c r="F27" s="103"/>
      <c r="G27" s="103"/>
      <c r="H27" s="103"/>
    </row>
    <row r="28" spans="1:8" ht="27" customHeight="1" x14ac:dyDescent="0.4">
      <c r="A28" s="111" t="s">
        <v>6</v>
      </c>
      <c r="B28" s="112">
        <v>98.7</v>
      </c>
      <c r="C28" s="103"/>
      <c r="D28" s="103"/>
      <c r="E28" s="103"/>
      <c r="F28" s="103"/>
      <c r="G28" s="103"/>
      <c r="H28" s="103"/>
    </row>
    <row r="29" spans="1:8" ht="27" customHeight="1" x14ac:dyDescent="0.4">
      <c r="A29" s="111" t="s">
        <v>53</v>
      </c>
      <c r="B29" s="113">
        <v>0</v>
      </c>
      <c r="C29" s="460" t="s">
        <v>54</v>
      </c>
      <c r="D29" s="461"/>
      <c r="E29" s="461"/>
      <c r="F29" s="461"/>
      <c r="G29" s="461"/>
      <c r="H29" s="462"/>
    </row>
    <row r="30" spans="1:8" ht="19.5" customHeight="1" x14ac:dyDescent="0.3">
      <c r="A30" s="111" t="s">
        <v>55</v>
      </c>
      <c r="B30" s="114">
        <f>B28-B29</f>
        <v>98.7</v>
      </c>
      <c r="C30" s="115"/>
      <c r="D30" s="115"/>
      <c r="E30" s="115"/>
      <c r="F30" s="115"/>
      <c r="G30" s="115"/>
      <c r="H30" s="116"/>
    </row>
    <row r="31" spans="1:8" ht="27" customHeight="1" x14ac:dyDescent="0.4">
      <c r="A31" s="111" t="s">
        <v>56</v>
      </c>
      <c r="B31" s="117">
        <v>1</v>
      </c>
      <c r="C31" s="463" t="s">
        <v>57</v>
      </c>
      <c r="D31" s="464"/>
      <c r="E31" s="464"/>
      <c r="F31" s="464"/>
      <c r="G31" s="464"/>
      <c r="H31" s="465"/>
    </row>
    <row r="32" spans="1:8" ht="27" customHeight="1" x14ac:dyDescent="0.4">
      <c r="A32" s="111" t="s">
        <v>58</v>
      </c>
      <c r="B32" s="117">
        <v>1</v>
      </c>
      <c r="C32" s="463" t="s">
        <v>59</v>
      </c>
      <c r="D32" s="464"/>
      <c r="E32" s="464"/>
      <c r="F32" s="464"/>
      <c r="G32" s="464"/>
      <c r="H32" s="465"/>
    </row>
    <row r="33" spans="1:8" ht="18.75" customHeight="1" x14ac:dyDescent="0.3">
      <c r="A33" s="111"/>
      <c r="B33" s="118"/>
      <c r="C33" s="119"/>
      <c r="D33" s="119"/>
      <c r="E33" s="119"/>
      <c r="F33" s="119"/>
      <c r="G33" s="119"/>
      <c r="H33" s="119"/>
    </row>
    <row r="34" spans="1:8" ht="18.75" customHeight="1" x14ac:dyDescent="0.3">
      <c r="A34" s="111" t="s">
        <v>60</v>
      </c>
      <c r="B34" s="120">
        <f>B31/B32</f>
        <v>1</v>
      </c>
      <c r="C34" s="103" t="s">
        <v>61</v>
      </c>
      <c r="D34" s="103"/>
      <c r="E34" s="103"/>
      <c r="F34" s="103"/>
      <c r="G34" s="103"/>
      <c r="H34" s="121"/>
    </row>
    <row r="35" spans="1:8" ht="19.5" customHeight="1" x14ac:dyDescent="0.3">
      <c r="A35" s="111"/>
      <c r="B35" s="114"/>
      <c r="C35" s="121"/>
      <c r="D35" s="121"/>
      <c r="E35" s="121"/>
      <c r="F35" s="121"/>
      <c r="G35" s="103"/>
      <c r="H35" s="121"/>
    </row>
    <row r="36" spans="1:8" ht="27" customHeight="1" x14ac:dyDescent="0.4">
      <c r="A36" s="122" t="s">
        <v>62</v>
      </c>
      <c r="B36" s="123">
        <v>100</v>
      </c>
      <c r="C36" s="103"/>
      <c r="D36" s="466" t="s">
        <v>63</v>
      </c>
      <c r="E36" s="467"/>
      <c r="F36" s="466" t="s">
        <v>64</v>
      </c>
      <c r="G36" s="468"/>
      <c r="H36" s="121"/>
    </row>
    <row r="37" spans="1:8" ht="26.25" customHeight="1" x14ac:dyDescent="0.4">
      <c r="A37" s="124" t="s">
        <v>65</v>
      </c>
      <c r="B37" s="125">
        <v>1</v>
      </c>
      <c r="C37" s="126" t="s">
        <v>66</v>
      </c>
      <c r="D37" s="127" t="s">
        <v>67</v>
      </c>
      <c r="E37" s="128" t="s">
        <v>68</v>
      </c>
      <c r="F37" s="127" t="s">
        <v>67</v>
      </c>
      <c r="G37" s="129" t="s">
        <v>68</v>
      </c>
      <c r="H37" s="121"/>
    </row>
    <row r="38" spans="1:8" ht="26.25" customHeight="1" x14ac:dyDescent="0.4">
      <c r="A38" s="124" t="s">
        <v>69</v>
      </c>
      <c r="B38" s="125">
        <v>1</v>
      </c>
      <c r="C38" s="130">
        <v>1</v>
      </c>
      <c r="D38" s="131">
        <v>40981529</v>
      </c>
      <c r="E38" s="132">
        <f>IF(ISBLANK(D38),"-",$D$48/$D$45*D38)</f>
        <v>39152575.179359011</v>
      </c>
      <c r="F38" s="131">
        <v>39101070</v>
      </c>
      <c r="G38" s="133">
        <f>IF(ISBLANK(F38),"-",$D$48/$F$45*F38)</f>
        <v>39107679.197784416</v>
      </c>
      <c r="H38" s="121"/>
    </row>
    <row r="39" spans="1:8" ht="26.25" customHeight="1" x14ac:dyDescent="0.4">
      <c r="A39" s="124" t="s">
        <v>70</v>
      </c>
      <c r="B39" s="125">
        <v>1</v>
      </c>
      <c r="C39" s="134">
        <v>2</v>
      </c>
      <c r="D39" s="135">
        <v>41023455</v>
      </c>
      <c r="E39" s="136">
        <f>IF(ISBLANK(D39),"-",$D$48/$D$45*D39)</f>
        <v>39192630.074991867</v>
      </c>
      <c r="F39" s="135">
        <v>39111975</v>
      </c>
      <c r="G39" s="137">
        <f>IF(ISBLANK(F39),"-",$D$48/$F$45*F39)</f>
        <v>39118586.041040927</v>
      </c>
      <c r="H39" s="121"/>
    </row>
    <row r="40" spans="1:8" ht="26.25" customHeight="1" x14ac:dyDescent="0.4">
      <c r="A40" s="124" t="s">
        <v>71</v>
      </c>
      <c r="B40" s="125">
        <v>1</v>
      </c>
      <c r="C40" s="134">
        <v>3</v>
      </c>
      <c r="D40" s="135">
        <v>41006430</v>
      </c>
      <c r="E40" s="136">
        <f>IF(ISBLANK(D40),"-",$D$48/$D$45*D40)</f>
        <v>39176364.879214793</v>
      </c>
      <c r="F40" s="135">
        <v>39194104</v>
      </c>
      <c r="G40" s="137">
        <f>IF(ISBLANK(F40),"-",$D$48/$F$45*F40)</f>
        <v>39200728.923188008</v>
      </c>
      <c r="H40" s="103"/>
    </row>
    <row r="41" spans="1:8" ht="26.25" customHeight="1" x14ac:dyDescent="0.4">
      <c r="A41" s="124" t="s">
        <v>72</v>
      </c>
      <c r="B41" s="125">
        <v>1</v>
      </c>
      <c r="C41" s="138">
        <v>4</v>
      </c>
      <c r="D41" s="139"/>
      <c r="E41" s="140" t="str">
        <f>IF(ISBLANK(D41),"-",$D$48/$D$45*D41)</f>
        <v>-</v>
      </c>
      <c r="F41" s="139"/>
      <c r="G41" s="141" t="str">
        <f>IF(ISBLANK(F41),"-",$D$48/$F$45*F41)</f>
        <v>-</v>
      </c>
      <c r="H41" s="103"/>
    </row>
    <row r="42" spans="1:8" ht="27" customHeight="1" x14ac:dyDescent="0.4">
      <c r="A42" s="124" t="s">
        <v>73</v>
      </c>
      <c r="B42" s="125">
        <v>1</v>
      </c>
      <c r="C42" s="142" t="s">
        <v>74</v>
      </c>
      <c r="D42" s="143">
        <f>AVERAGE(D38:D41)</f>
        <v>41003804.666666664</v>
      </c>
      <c r="E42" s="144">
        <f>AVERAGE(E38:E41)</f>
        <v>39173856.711188555</v>
      </c>
      <c r="F42" s="143">
        <f>AVERAGE(F38:F41)</f>
        <v>39135716.333333336</v>
      </c>
      <c r="G42" s="145">
        <f>AVERAGE(G38:G41)</f>
        <v>39142331.387337781</v>
      </c>
      <c r="H42" s="146"/>
    </row>
    <row r="43" spans="1:8" ht="26.25" customHeight="1" x14ac:dyDescent="0.4">
      <c r="A43" s="124" t="s">
        <v>75</v>
      </c>
      <c r="B43" s="125">
        <v>1</v>
      </c>
      <c r="C43" s="147" t="s">
        <v>76</v>
      </c>
      <c r="D43" s="148">
        <v>21.21</v>
      </c>
      <c r="E43" s="149"/>
      <c r="F43" s="148">
        <v>20.260000000000002</v>
      </c>
      <c r="G43" s="103"/>
      <c r="H43" s="146"/>
    </row>
    <row r="44" spans="1:8" ht="26.25" customHeight="1" x14ac:dyDescent="0.4">
      <c r="A44" s="124" t="s">
        <v>77</v>
      </c>
      <c r="B44" s="125">
        <v>1</v>
      </c>
      <c r="C44" s="150" t="s">
        <v>78</v>
      </c>
      <c r="D44" s="151">
        <f>D43*$B$34</f>
        <v>21.21</v>
      </c>
      <c r="E44" s="152"/>
      <c r="F44" s="151">
        <f>F43*$B$34</f>
        <v>20.260000000000002</v>
      </c>
      <c r="G44" s="103"/>
      <c r="H44" s="146"/>
    </row>
    <row r="45" spans="1:8" ht="19.5" customHeight="1" x14ac:dyDescent="0.3">
      <c r="A45" s="124" t="s">
        <v>79</v>
      </c>
      <c r="B45" s="153">
        <f>(B44/B43)*(B42/B41)*(B40/B39)*(B38/B37)*B36</f>
        <v>100</v>
      </c>
      <c r="C45" s="150" t="s">
        <v>80</v>
      </c>
      <c r="D45" s="154">
        <f>D44*$B$30/100</f>
        <v>20.934270000000001</v>
      </c>
      <c r="E45" s="155"/>
      <c r="F45" s="154">
        <f>F44*$B$30/100</f>
        <v>19.996620000000004</v>
      </c>
      <c r="G45" s="103"/>
      <c r="H45" s="146"/>
    </row>
    <row r="46" spans="1:8" ht="19.5" customHeight="1" x14ac:dyDescent="0.3">
      <c r="A46" s="448" t="s">
        <v>81</v>
      </c>
      <c r="B46" s="449"/>
      <c r="C46" s="150" t="s">
        <v>82</v>
      </c>
      <c r="D46" s="151">
        <f>D45/$B$45</f>
        <v>0.20934270000000002</v>
      </c>
      <c r="E46" s="155"/>
      <c r="F46" s="156">
        <f>F45/$B$45</f>
        <v>0.19996620000000004</v>
      </c>
      <c r="G46" s="103"/>
      <c r="H46" s="146"/>
    </row>
    <row r="47" spans="1:8" ht="27" customHeight="1" x14ac:dyDescent="0.4">
      <c r="A47" s="450"/>
      <c r="B47" s="451"/>
      <c r="C47" s="157" t="s">
        <v>83</v>
      </c>
      <c r="D47" s="158">
        <v>0.2</v>
      </c>
      <c r="E47" s="103"/>
      <c r="F47" s="159"/>
      <c r="G47" s="103"/>
      <c r="H47" s="146"/>
    </row>
    <row r="48" spans="1:8" ht="18.75" customHeight="1" x14ac:dyDescent="0.3">
      <c r="A48" s="103"/>
      <c r="B48" s="103"/>
      <c r="C48" s="160" t="s">
        <v>84</v>
      </c>
      <c r="D48" s="151">
        <f>D47*$B$45</f>
        <v>20</v>
      </c>
      <c r="E48" s="103"/>
      <c r="F48" s="159"/>
      <c r="G48" s="103"/>
      <c r="H48" s="146"/>
    </row>
    <row r="49" spans="1:8" ht="19.5" customHeight="1" x14ac:dyDescent="0.3">
      <c r="A49" s="103"/>
      <c r="B49" s="103"/>
      <c r="C49" s="161" t="s">
        <v>85</v>
      </c>
      <c r="D49" s="162">
        <f>D48/B34</f>
        <v>20</v>
      </c>
      <c r="E49" s="103"/>
      <c r="F49" s="159"/>
      <c r="G49" s="103"/>
      <c r="H49" s="146"/>
    </row>
    <row r="50" spans="1:8" ht="18.75" customHeight="1" x14ac:dyDescent="0.3">
      <c r="A50" s="103"/>
      <c r="B50" s="103"/>
      <c r="C50" s="122" t="s">
        <v>86</v>
      </c>
      <c r="D50" s="163">
        <f>AVERAGE(E38:E41,G38:G41)</f>
        <v>39158094.049263172</v>
      </c>
      <c r="E50" s="103"/>
      <c r="F50" s="164"/>
      <c r="G50" s="103"/>
      <c r="H50" s="146"/>
    </row>
    <row r="51" spans="1:8" ht="18.75" customHeight="1" x14ac:dyDescent="0.3">
      <c r="A51" s="103"/>
      <c r="B51" s="103"/>
      <c r="C51" s="157" t="s">
        <v>87</v>
      </c>
      <c r="D51" s="165">
        <f>STDEV(E38:E41,G38:G41)/D50</f>
        <v>9.8756476004557251E-4</v>
      </c>
      <c r="E51" s="103"/>
      <c r="F51" s="164"/>
      <c r="G51" s="103"/>
      <c r="H51" s="146"/>
    </row>
    <row r="52" spans="1:8" ht="19.5" customHeight="1" x14ac:dyDescent="0.3">
      <c r="A52" s="103"/>
      <c r="B52" s="103"/>
      <c r="C52" s="166" t="s">
        <v>20</v>
      </c>
      <c r="D52" s="167">
        <f>COUNT(E38:E41,G38:G41)</f>
        <v>6</v>
      </c>
      <c r="E52" s="103"/>
      <c r="F52" s="164"/>
      <c r="G52" s="103"/>
      <c r="H52" s="103"/>
    </row>
    <row r="53" spans="1:8" ht="18.75" customHeight="1" x14ac:dyDescent="0.3">
      <c r="A53" s="103"/>
      <c r="B53" s="103"/>
      <c r="C53" s="103"/>
      <c r="D53" s="103"/>
      <c r="E53" s="103"/>
      <c r="F53" s="103"/>
      <c r="G53" s="103"/>
      <c r="H53" s="103"/>
    </row>
    <row r="54" spans="1:8" ht="18.75" customHeight="1" x14ac:dyDescent="0.3">
      <c r="A54" s="104" t="s">
        <v>1</v>
      </c>
      <c r="B54" s="168" t="s">
        <v>88</v>
      </c>
      <c r="C54" s="103"/>
      <c r="D54" s="103"/>
      <c r="E54" s="103"/>
      <c r="F54" s="103"/>
      <c r="G54" s="103"/>
      <c r="H54" s="103"/>
    </row>
    <row r="55" spans="1:8" ht="18.75" customHeight="1" x14ac:dyDescent="0.3">
      <c r="A55" s="103" t="s">
        <v>89</v>
      </c>
      <c r="B55" s="169" t="str">
        <f>B21</f>
        <v>Each vials contains docetaxel anhydrous USP 80mg</v>
      </c>
      <c r="C55" s="103"/>
      <c r="D55" s="103"/>
      <c r="E55" s="103"/>
      <c r="F55" s="103"/>
      <c r="G55" s="103"/>
      <c r="H55" s="103"/>
    </row>
    <row r="56" spans="1:8" ht="26.25" customHeight="1" x14ac:dyDescent="0.4">
      <c r="A56" s="170" t="s">
        <v>90</v>
      </c>
      <c r="B56" s="171">
        <v>80</v>
      </c>
      <c r="C56" s="103" t="str">
        <f>B20</f>
        <v xml:space="preserve">Docetaxel </v>
      </c>
      <c r="D56" s="103"/>
      <c r="E56" s="103"/>
      <c r="F56" s="103"/>
      <c r="G56" s="103"/>
      <c r="H56" s="172"/>
    </row>
    <row r="57" spans="1:8" ht="18.75" customHeight="1" x14ac:dyDescent="0.3">
      <c r="A57" s="169" t="s">
        <v>91</v>
      </c>
      <c r="B57" s="220">
        <f>Uniformity!D43</f>
        <v>4698.3919999999989</v>
      </c>
      <c r="C57" s="103"/>
      <c r="D57" s="103"/>
      <c r="E57" s="103"/>
      <c r="F57" s="103"/>
      <c r="G57" s="103"/>
      <c r="H57" s="172"/>
    </row>
    <row r="58" spans="1:8" ht="19.5" customHeight="1" x14ac:dyDescent="0.3">
      <c r="A58" s="103"/>
      <c r="B58" s="103"/>
      <c r="C58" s="103"/>
      <c r="D58" s="103"/>
      <c r="E58" s="103"/>
      <c r="F58" s="103"/>
      <c r="G58" s="103"/>
      <c r="H58" s="172"/>
    </row>
    <row r="59" spans="1:8" ht="27" customHeight="1" x14ac:dyDescent="0.4">
      <c r="A59" s="122" t="s">
        <v>92</v>
      </c>
      <c r="B59" s="123">
        <v>100</v>
      </c>
      <c r="C59" s="103"/>
      <c r="D59" s="173" t="s">
        <v>93</v>
      </c>
      <c r="E59" s="174" t="s">
        <v>66</v>
      </c>
      <c r="F59" s="174" t="s">
        <v>67</v>
      </c>
      <c r="G59" s="174" t="s">
        <v>94</v>
      </c>
      <c r="H59" s="126" t="s">
        <v>95</v>
      </c>
    </row>
    <row r="60" spans="1:8" ht="26.25" customHeight="1" x14ac:dyDescent="0.4">
      <c r="A60" s="124" t="s">
        <v>96</v>
      </c>
      <c r="B60" s="125">
        <v>10</v>
      </c>
      <c r="C60" s="441" t="s">
        <v>97</v>
      </c>
      <c r="D60" s="444">
        <v>2343.4299999999998</v>
      </c>
      <c r="E60" s="175">
        <v>1</v>
      </c>
      <c r="F60" s="176">
        <v>38677817</v>
      </c>
      <c r="G60" s="177">
        <f>IF(ISBLANK(F60),"-",(F60/$D$50*$D$47*$B$68)*($B$57/$D$60))</f>
        <v>79.213219239744902</v>
      </c>
      <c r="H60" s="178">
        <f t="shared" ref="H60:H71" si="0">IF(ISBLANK(F60),"-",G60/$B$56)</f>
        <v>0.99016524049681132</v>
      </c>
    </row>
    <row r="61" spans="1:8" ht="26.25" customHeight="1" x14ac:dyDescent="0.4">
      <c r="A61" s="124" t="s">
        <v>98</v>
      </c>
      <c r="B61" s="125">
        <v>20</v>
      </c>
      <c r="C61" s="442"/>
      <c r="D61" s="445"/>
      <c r="E61" s="179">
        <v>2</v>
      </c>
      <c r="F61" s="135">
        <v>38617730</v>
      </c>
      <c r="G61" s="180">
        <f>IF(ISBLANK(F61),"-",(F61/$D$50*$D$47*$B$68)*($B$57/$D$60))</f>
        <v>79.090159432505573</v>
      </c>
      <c r="H61" s="181">
        <f t="shared" si="0"/>
        <v>0.98862699290631961</v>
      </c>
    </row>
    <row r="62" spans="1:8" ht="26.25" customHeight="1" x14ac:dyDescent="0.4">
      <c r="A62" s="124" t="s">
        <v>99</v>
      </c>
      <c r="B62" s="125">
        <v>1</v>
      </c>
      <c r="C62" s="442"/>
      <c r="D62" s="445"/>
      <c r="E62" s="179">
        <v>3</v>
      </c>
      <c r="F62" s="135">
        <v>38788168</v>
      </c>
      <c r="G62" s="180">
        <f>IF(ISBLANK(F62),"-",(F62/$D$50*$D$47*$B$68)*($B$57/$D$60))</f>
        <v>79.439221083549199</v>
      </c>
      <c r="H62" s="181">
        <f t="shared" si="0"/>
        <v>0.99299026354436504</v>
      </c>
    </row>
    <row r="63" spans="1:8" ht="27" customHeight="1" x14ac:dyDescent="0.4">
      <c r="A63" s="124" t="s">
        <v>100</v>
      </c>
      <c r="B63" s="125">
        <v>1</v>
      </c>
      <c r="C63" s="443"/>
      <c r="D63" s="446"/>
      <c r="E63" s="182">
        <v>4</v>
      </c>
      <c r="F63" s="183"/>
      <c r="G63" s="180" t="str">
        <f>IF(ISBLANK(F63),"-",(F63/$D$50*$D$47*$B$68)*($B$57/$D$60))</f>
        <v>-</v>
      </c>
      <c r="H63" s="181" t="str">
        <f t="shared" si="0"/>
        <v>-</v>
      </c>
    </row>
    <row r="64" spans="1:8" ht="26.25" customHeight="1" x14ac:dyDescent="0.4">
      <c r="A64" s="124" t="s">
        <v>101</v>
      </c>
      <c r="B64" s="125">
        <v>1</v>
      </c>
      <c r="C64" s="441" t="s">
        <v>102</v>
      </c>
      <c r="D64" s="444">
        <v>2335.63</v>
      </c>
      <c r="E64" s="175">
        <v>1</v>
      </c>
      <c r="F64" s="176"/>
      <c r="G64" s="184" t="str">
        <f>IF(ISBLANK(F64),"-",(F64/$D$50*$D$47*$B$68)*($B$57/$D$64))</f>
        <v>-</v>
      </c>
      <c r="H64" s="185" t="str">
        <f t="shared" si="0"/>
        <v>-</v>
      </c>
    </row>
    <row r="65" spans="1:8" ht="26.25" customHeight="1" x14ac:dyDescent="0.4">
      <c r="A65" s="124" t="s">
        <v>103</v>
      </c>
      <c r="B65" s="125">
        <v>1</v>
      </c>
      <c r="C65" s="442"/>
      <c r="D65" s="445"/>
      <c r="E65" s="179">
        <v>2</v>
      </c>
      <c r="F65" s="135"/>
      <c r="G65" s="186" t="str">
        <f>IF(ISBLANK(F65),"-",(F65/$D$50*$D$47*$B$68)*($B$57/$D$64))</f>
        <v>-</v>
      </c>
      <c r="H65" s="187" t="str">
        <f t="shared" si="0"/>
        <v>-</v>
      </c>
    </row>
    <row r="66" spans="1:8" ht="26.25" customHeight="1" x14ac:dyDescent="0.4">
      <c r="A66" s="124" t="s">
        <v>104</v>
      </c>
      <c r="B66" s="125">
        <v>1</v>
      </c>
      <c r="C66" s="442"/>
      <c r="D66" s="445"/>
      <c r="E66" s="179">
        <v>3</v>
      </c>
      <c r="F66" s="135"/>
      <c r="G66" s="186" t="str">
        <f>IF(ISBLANK(F66),"-",(F66/$D$50*$D$47*$B$68)*($B$57/$D$64))</f>
        <v>-</v>
      </c>
      <c r="H66" s="187" t="str">
        <f t="shared" si="0"/>
        <v>-</v>
      </c>
    </row>
    <row r="67" spans="1:8" ht="27" customHeight="1" x14ac:dyDescent="0.4">
      <c r="A67" s="124" t="s">
        <v>105</v>
      </c>
      <c r="B67" s="125">
        <v>1</v>
      </c>
      <c r="C67" s="443"/>
      <c r="D67" s="446"/>
      <c r="E67" s="182">
        <v>4</v>
      </c>
      <c r="F67" s="183"/>
      <c r="G67" s="188" t="str">
        <f>IF(ISBLANK(F67),"-",(F67/$D$50*$D$47*$B$68)*($B$57/$D$64))</f>
        <v>-</v>
      </c>
      <c r="H67" s="189" t="str">
        <f t="shared" si="0"/>
        <v>-</v>
      </c>
    </row>
    <row r="68" spans="1:8" ht="26.25" customHeight="1" x14ac:dyDescent="0.4">
      <c r="A68" s="124" t="s">
        <v>106</v>
      </c>
      <c r="B68" s="190">
        <f>(B67/B66)*(B65/B64)*(B63/B62)*(B61/B60)*B59</f>
        <v>200</v>
      </c>
      <c r="C68" s="441" t="s">
        <v>107</v>
      </c>
      <c r="D68" s="444">
        <v>2285.65</v>
      </c>
      <c r="E68" s="175">
        <v>1</v>
      </c>
      <c r="F68" s="176">
        <v>36381651</v>
      </c>
      <c r="G68" s="184">
        <f>IF(ISBLANK(F68),"-",(F68/$D$50*$D$47*$B$68)*($B$57/$D$68))</f>
        <v>76.394196967069519</v>
      </c>
      <c r="H68" s="181">
        <f t="shared" si="0"/>
        <v>0.95492746208836898</v>
      </c>
    </row>
    <row r="69" spans="1:8" ht="27" customHeight="1" x14ac:dyDescent="0.4">
      <c r="A69" s="166" t="s">
        <v>108</v>
      </c>
      <c r="B69" s="191">
        <f>(D47*B68)/B56*B57</f>
        <v>2349.1959999999995</v>
      </c>
      <c r="C69" s="442"/>
      <c r="D69" s="445"/>
      <c r="E69" s="179">
        <v>2</v>
      </c>
      <c r="F69" s="135">
        <v>36516619</v>
      </c>
      <c r="G69" s="186">
        <f>IF(ISBLANK(F69),"-",(F69/$D$50*$D$47*$B$68)*($B$57/$D$68))</f>
        <v>76.677602796460036</v>
      </c>
      <c r="H69" s="181">
        <f t="shared" si="0"/>
        <v>0.95847003495575045</v>
      </c>
    </row>
    <row r="70" spans="1:8" ht="26.25" customHeight="1" x14ac:dyDescent="0.4">
      <c r="A70" s="448" t="s">
        <v>81</v>
      </c>
      <c r="B70" s="449"/>
      <c r="C70" s="442"/>
      <c r="D70" s="445"/>
      <c r="E70" s="179">
        <v>3</v>
      </c>
      <c r="F70" s="135">
        <v>36477668</v>
      </c>
      <c r="G70" s="186">
        <f>IF(ISBLANK(F70),"-",(F70/$D$50*$D$47*$B$68)*($B$57/$D$68))</f>
        <v>76.5958134800251</v>
      </c>
      <c r="H70" s="181">
        <f t="shared" si="0"/>
        <v>0.95744766850031371</v>
      </c>
    </row>
    <row r="71" spans="1:8" ht="27" customHeight="1" x14ac:dyDescent="0.4">
      <c r="A71" s="450"/>
      <c r="B71" s="451"/>
      <c r="C71" s="447"/>
      <c r="D71" s="446"/>
      <c r="E71" s="182">
        <v>4</v>
      </c>
      <c r="F71" s="183"/>
      <c r="G71" s="188" t="str">
        <f>IF(ISBLANK(F71),"-",(F71/$D$50*$D$47*$B$68)*($B$57/$D$68))</f>
        <v>-</v>
      </c>
      <c r="H71" s="192" t="str">
        <f t="shared" si="0"/>
        <v>-</v>
      </c>
    </row>
    <row r="72" spans="1:8" ht="26.25" customHeight="1" x14ac:dyDescent="0.4">
      <c r="A72" s="193"/>
      <c r="B72" s="193"/>
      <c r="C72" s="193"/>
      <c r="D72" s="193"/>
      <c r="E72" s="193"/>
      <c r="F72" s="194"/>
      <c r="G72" s="195" t="s">
        <v>74</v>
      </c>
      <c r="H72" s="196">
        <f>AVERAGE(H60:H71)</f>
        <v>0.97377127708198818</v>
      </c>
    </row>
    <row r="73" spans="1:8" ht="26.25" customHeight="1" x14ac:dyDescent="0.4">
      <c r="A73" s="103"/>
      <c r="B73" s="103"/>
      <c r="C73" s="193"/>
      <c r="D73" s="193"/>
      <c r="E73" s="193"/>
      <c r="F73" s="194"/>
      <c r="G73" s="197" t="s">
        <v>87</v>
      </c>
      <c r="H73" s="198">
        <f>STDEV(H60:H71)/H72</f>
        <v>1.9016340810146377E-2</v>
      </c>
    </row>
    <row r="74" spans="1:8" ht="27" customHeight="1" x14ac:dyDescent="0.4">
      <c r="A74" s="193"/>
      <c r="B74" s="193"/>
      <c r="C74" s="194"/>
      <c r="D74" s="194"/>
      <c r="E74" s="199"/>
      <c r="F74" s="194"/>
      <c r="G74" s="200" t="s">
        <v>20</v>
      </c>
      <c r="H74" s="201">
        <f>COUNT(H60:H71)</f>
        <v>6</v>
      </c>
    </row>
    <row r="75" spans="1:8" ht="18.75" customHeight="1" x14ac:dyDescent="0.3">
      <c r="A75" s="202"/>
      <c r="B75" s="202"/>
      <c r="C75" s="152"/>
      <c r="D75" s="152"/>
      <c r="E75" s="155"/>
      <c r="F75" s="152"/>
      <c r="G75" s="203"/>
      <c r="H75" s="204"/>
    </row>
    <row r="76" spans="1:8" ht="26.25" customHeight="1" x14ac:dyDescent="0.4">
      <c r="A76" s="110" t="s">
        <v>109</v>
      </c>
      <c r="B76" s="205" t="s">
        <v>110</v>
      </c>
      <c r="C76" s="452" t="str">
        <f>B20</f>
        <v xml:space="preserve">Docetaxel </v>
      </c>
      <c r="D76" s="452"/>
      <c r="E76" s="206" t="s">
        <v>111</v>
      </c>
      <c r="F76" s="206"/>
      <c r="G76" s="207">
        <f>H72</f>
        <v>0.97377127708198818</v>
      </c>
      <c r="H76" s="204"/>
    </row>
    <row r="77" spans="1:8" ht="19.5" customHeight="1" x14ac:dyDescent="0.3">
      <c r="A77" s="208"/>
      <c r="B77" s="208"/>
      <c r="C77" s="209"/>
      <c r="D77" s="209"/>
      <c r="E77" s="209"/>
      <c r="F77" s="209"/>
      <c r="G77" s="209"/>
      <c r="H77" s="209"/>
    </row>
    <row r="78" spans="1:8" ht="18.75" customHeight="1" x14ac:dyDescent="0.3">
      <c r="A78" s="103"/>
      <c r="B78" s="440" t="s">
        <v>26</v>
      </c>
      <c r="C78" s="440"/>
      <c r="D78" s="103"/>
      <c r="E78" s="210" t="s">
        <v>27</v>
      </c>
      <c r="F78" s="211"/>
      <c r="G78" s="440" t="s">
        <v>28</v>
      </c>
      <c r="H78" s="440"/>
    </row>
    <row r="79" spans="1:8" ht="60" customHeight="1" x14ac:dyDescent="0.3">
      <c r="A79" s="212" t="s">
        <v>29</v>
      </c>
      <c r="B79" s="213" t="s">
        <v>141</v>
      </c>
      <c r="C79" s="213"/>
      <c r="D79" s="103"/>
      <c r="E79" s="214"/>
      <c r="F79" s="215"/>
      <c r="G79" s="216"/>
      <c r="H79" s="216"/>
    </row>
    <row r="80" spans="1:8" ht="60" customHeight="1" x14ac:dyDescent="0.3">
      <c r="A80" s="212" t="s">
        <v>30</v>
      </c>
      <c r="B80" s="217"/>
      <c r="C80" s="217"/>
      <c r="D80" s="103"/>
      <c r="E80" s="218"/>
      <c r="F80" s="215"/>
      <c r="G80" s="219"/>
      <c r="H80" s="219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4" priority="1" operator="greaterThan">
      <formula>0.02</formula>
    </cfRule>
  </conditionalFormatting>
  <conditionalFormatting sqref="H73">
    <cfRule type="cellIs" dxfId="3" priority="2" operator="greaterThan">
      <formula>0.02</formula>
    </cfRule>
  </conditionalFormatting>
  <pageMargins left="0.7" right="0.7" top="0.75" bottom="0.75" header="0.3" footer="0.3"/>
  <pageSetup scale="36" orientation="portrait" r:id="rId1"/>
  <headerFooter>
    <oddHeader>&amp;LVer 2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abSelected="1" view="pageBreakPreview" topLeftCell="A40" zoomScale="60" zoomScaleNormal="70" workbookViewId="0">
      <selection activeCell="E52" sqref="E52"/>
    </sheetView>
  </sheetViews>
  <sheetFormatPr defaultRowHeight="12.75" x14ac:dyDescent="0.2"/>
  <cols>
    <col min="1" max="1" width="54.85546875" style="223" customWidth="1"/>
    <col min="2" max="2" width="39.42578125" style="223" customWidth="1"/>
    <col min="3" max="3" width="42.5703125" style="223" customWidth="1"/>
    <col min="4" max="4" width="21" style="223" customWidth="1"/>
    <col min="5" max="5" width="28.28515625" style="223" customWidth="1"/>
    <col min="6" max="6" width="23.85546875" style="223" customWidth="1"/>
    <col min="7" max="7" width="26" style="223" customWidth="1"/>
    <col min="8" max="16384" width="9.140625" style="223"/>
  </cols>
  <sheetData>
    <row r="1" spans="1:7" x14ac:dyDescent="0.2">
      <c r="A1" s="490" t="s">
        <v>49</v>
      </c>
      <c r="B1" s="490"/>
      <c r="C1" s="490"/>
      <c r="D1" s="490"/>
      <c r="E1" s="490"/>
      <c r="F1" s="490"/>
      <c r="G1" s="490"/>
    </row>
    <row r="2" spans="1:7" x14ac:dyDescent="0.2">
      <c r="A2" s="490"/>
      <c r="B2" s="490"/>
      <c r="C2" s="490"/>
      <c r="D2" s="490"/>
      <c r="E2" s="490"/>
      <c r="F2" s="490"/>
      <c r="G2" s="490"/>
    </row>
    <row r="3" spans="1:7" x14ac:dyDescent="0.2">
      <c r="A3" s="490"/>
      <c r="B3" s="490"/>
      <c r="C3" s="490"/>
      <c r="D3" s="490"/>
      <c r="E3" s="490"/>
      <c r="F3" s="490"/>
      <c r="G3" s="490"/>
    </row>
    <row r="4" spans="1:7" x14ac:dyDescent="0.2">
      <c r="A4" s="490"/>
      <c r="B4" s="490"/>
      <c r="C4" s="490"/>
      <c r="D4" s="490"/>
      <c r="E4" s="490"/>
      <c r="F4" s="490"/>
      <c r="G4" s="490"/>
    </row>
    <row r="5" spans="1:7" x14ac:dyDescent="0.2">
      <c r="A5" s="490"/>
      <c r="B5" s="490"/>
      <c r="C5" s="490"/>
      <c r="D5" s="490"/>
      <c r="E5" s="490"/>
      <c r="F5" s="490"/>
      <c r="G5" s="490"/>
    </row>
    <row r="6" spans="1:7" x14ac:dyDescent="0.2">
      <c r="A6" s="490"/>
      <c r="B6" s="490"/>
      <c r="C6" s="490"/>
      <c r="D6" s="490"/>
      <c r="E6" s="490"/>
      <c r="F6" s="490"/>
      <c r="G6" s="490"/>
    </row>
    <row r="7" spans="1:7" x14ac:dyDescent="0.2">
      <c r="A7" s="490"/>
      <c r="B7" s="490"/>
      <c r="C7" s="490"/>
      <c r="D7" s="490"/>
      <c r="E7" s="490"/>
      <c r="F7" s="490"/>
      <c r="G7" s="490"/>
    </row>
    <row r="8" spans="1:7" x14ac:dyDescent="0.2">
      <c r="A8" s="491" t="s">
        <v>50</v>
      </c>
      <c r="B8" s="491"/>
      <c r="C8" s="491"/>
      <c r="D8" s="491"/>
      <c r="E8" s="491"/>
      <c r="F8" s="491"/>
      <c r="G8" s="491"/>
    </row>
    <row r="9" spans="1:7" x14ac:dyDescent="0.2">
      <c r="A9" s="491"/>
      <c r="B9" s="491"/>
      <c r="C9" s="491"/>
      <c r="D9" s="491"/>
      <c r="E9" s="491"/>
      <c r="F9" s="491"/>
      <c r="G9" s="491"/>
    </row>
    <row r="10" spans="1:7" x14ac:dyDescent="0.2">
      <c r="A10" s="491"/>
      <c r="B10" s="491"/>
      <c r="C10" s="491"/>
      <c r="D10" s="491"/>
      <c r="E10" s="491"/>
      <c r="F10" s="491"/>
      <c r="G10" s="491"/>
    </row>
    <row r="11" spans="1:7" x14ac:dyDescent="0.2">
      <c r="A11" s="491"/>
      <c r="B11" s="491"/>
      <c r="C11" s="491"/>
      <c r="D11" s="491"/>
      <c r="E11" s="491"/>
      <c r="F11" s="491"/>
      <c r="G11" s="491"/>
    </row>
    <row r="12" spans="1:7" x14ac:dyDescent="0.2">
      <c r="A12" s="491"/>
      <c r="B12" s="491"/>
      <c r="C12" s="491"/>
      <c r="D12" s="491"/>
      <c r="E12" s="491"/>
      <c r="F12" s="491"/>
      <c r="G12" s="491"/>
    </row>
    <row r="13" spans="1:7" x14ac:dyDescent="0.2">
      <c r="A13" s="491"/>
      <c r="B13" s="491"/>
      <c r="C13" s="491"/>
      <c r="D13" s="491"/>
      <c r="E13" s="491"/>
      <c r="F13" s="491"/>
      <c r="G13" s="491"/>
    </row>
    <row r="14" spans="1:7" x14ac:dyDescent="0.2">
      <c r="A14" s="491"/>
      <c r="B14" s="491"/>
      <c r="C14" s="491"/>
      <c r="D14" s="491"/>
      <c r="E14" s="491"/>
      <c r="F14" s="491"/>
      <c r="G14" s="491"/>
    </row>
    <row r="15" spans="1:7" ht="19.5" customHeight="1" thickBot="1" x14ac:dyDescent="0.35">
      <c r="A15" s="224"/>
      <c r="B15" s="224"/>
      <c r="C15" s="224"/>
      <c r="D15" s="224"/>
      <c r="E15" s="224"/>
      <c r="F15" s="224"/>
      <c r="G15" s="224"/>
    </row>
    <row r="16" spans="1:7" ht="19.5" customHeight="1" thickBot="1" x14ac:dyDescent="0.35">
      <c r="A16" s="492" t="s">
        <v>31</v>
      </c>
      <c r="B16" s="493"/>
      <c r="C16" s="493"/>
      <c r="D16" s="493"/>
      <c r="E16" s="493"/>
      <c r="F16" s="493"/>
      <c r="G16" s="493"/>
    </row>
    <row r="17" spans="1:7" ht="18.75" customHeight="1" x14ac:dyDescent="0.3">
      <c r="A17" s="225" t="s">
        <v>51</v>
      </c>
      <c r="B17" s="225"/>
      <c r="C17" s="224"/>
      <c r="D17" s="224"/>
      <c r="E17" s="224"/>
      <c r="F17" s="224"/>
      <c r="G17" s="224"/>
    </row>
    <row r="18" spans="1:7" ht="26.25" customHeight="1" x14ac:dyDescent="0.4">
      <c r="A18" s="226" t="s">
        <v>33</v>
      </c>
      <c r="B18" s="489" t="s">
        <v>5</v>
      </c>
      <c r="C18" s="489"/>
      <c r="D18" s="227"/>
      <c r="E18" s="227"/>
      <c r="F18" s="224"/>
      <c r="G18" s="224"/>
    </row>
    <row r="19" spans="1:7" ht="26.25" customHeight="1" x14ac:dyDescent="0.4">
      <c r="A19" s="226" t="s">
        <v>34</v>
      </c>
      <c r="B19" s="228" t="s">
        <v>7</v>
      </c>
      <c r="C19" s="224">
        <v>36</v>
      </c>
      <c r="E19" s="224"/>
      <c r="F19" s="224"/>
      <c r="G19" s="224"/>
    </row>
    <row r="20" spans="1:7" ht="26.25" customHeight="1" x14ac:dyDescent="0.4">
      <c r="A20" s="226" t="s">
        <v>35</v>
      </c>
      <c r="B20" s="482" t="s">
        <v>138</v>
      </c>
      <c r="C20" s="482"/>
      <c r="D20" s="224"/>
      <c r="E20" s="224"/>
      <c r="F20" s="224"/>
      <c r="G20" s="224"/>
    </row>
    <row r="21" spans="1:7" ht="26.25" customHeight="1" x14ac:dyDescent="0.4">
      <c r="A21" s="226" t="s">
        <v>36</v>
      </c>
      <c r="B21" s="229" t="s">
        <v>139</v>
      </c>
      <c r="C21" s="229"/>
      <c r="D21" s="230"/>
      <c r="E21" s="230"/>
      <c r="F21" s="230"/>
      <c r="G21" s="230"/>
    </row>
    <row r="22" spans="1:7" ht="26.25" customHeight="1" x14ac:dyDescent="0.4">
      <c r="A22" s="226" t="s">
        <v>37</v>
      </c>
      <c r="B22" s="231">
        <v>42769</v>
      </c>
      <c r="C22" s="232"/>
      <c r="D22" s="224"/>
      <c r="E22" s="224"/>
      <c r="F22" s="224"/>
      <c r="G22" s="224"/>
    </row>
    <row r="23" spans="1:7" ht="26.25" customHeight="1" x14ac:dyDescent="0.4">
      <c r="A23" s="226" t="s">
        <v>38</v>
      </c>
      <c r="B23" s="231">
        <v>42773</v>
      </c>
      <c r="C23" s="232"/>
      <c r="D23" s="224"/>
      <c r="E23" s="224"/>
      <c r="F23" s="224"/>
      <c r="G23" s="224"/>
    </row>
    <row r="24" spans="1:7" ht="18.75" customHeight="1" x14ac:dyDescent="0.3">
      <c r="A24" s="226"/>
      <c r="B24" s="233"/>
      <c r="C24" s="224"/>
      <c r="D24" s="224"/>
      <c r="E24" s="224"/>
      <c r="F24" s="224"/>
      <c r="G24" s="224"/>
    </row>
    <row r="25" spans="1:7" ht="18.75" customHeight="1" x14ac:dyDescent="0.3">
      <c r="A25" s="234" t="s">
        <v>1</v>
      </c>
      <c r="B25" s="233"/>
      <c r="C25" s="224"/>
      <c r="D25" s="224"/>
      <c r="E25" s="224"/>
      <c r="F25" s="224"/>
      <c r="G25" s="224"/>
    </row>
    <row r="26" spans="1:7" ht="26.25" customHeight="1" x14ac:dyDescent="0.4">
      <c r="A26" s="235" t="s">
        <v>4</v>
      </c>
      <c r="B26" s="482" t="s">
        <v>138</v>
      </c>
      <c r="C26" s="482"/>
      <c r="D26" s="224"/>
      <c r="E26" s="224"/>
      <c r="F26" s="224"/>
      <c r="G26" s="224"/>
    </row>
    <row r="27" spans="1:7" ht="26.25" customHeight="1" x14ac:dyDescent="0.4">
      <c r="A27" s="236" t="s">
        <v>52</v>
      </c>
      <c r="B27" s="482" t="s">
        <v>140</v>
      </c>
      <c r="C27" s="482"/>
      <c r="D27" s="224"/>
      <c r="E27" s="224"/>
      <c r="F27" s="224"/>
      <c r="G27" s="224"/>
    </row>
    <row r="28" spans="1:7" ht="27" customHeight="1" thickBot="1" x14ac:dyDescent="0.45">
      <c r="A28" s="236" t="s">
        <v>6</v>
      </c>
      <c r="B28" s="237">
        <v>98.7</v>
      </c>
      <c r="C28" s="224"/>
      <c r="D28" s="224"/>
      <c r="E28" s="224"/>
      <c r="F28" s="224"/>
      <c r="G28" s="224"/>
    </row>
    <row r="29" spans="1:7" ht="27" customHeight="1" thickBot="1" x14ac:dyDescent="0.45">
      <c r="A29" s="236" t="s">
        <v>53</v>
      </c>
      <c r="B29" s="238">
        <v>0</v>
      </c>
      <c r="C29" s="474" t="s">
        <v>54</v>
      </c>
      <c r="D29" s="475"/>
      <c r="E29" s="475"/>
      <c r="F29" s="475"/>
      <c r="G29" s="483"/>
    </row>
    <row r="30" spans="1:7" ht="19.5" customHeight="1" thickBot="1" x14ac:dyDescent="0.35">
      <c r="A30" s="236" t="s">
        <v>55</v>
      </c>
      <c r="B30" s="239">
        <f>B28-B29</f>
        <v>98.7</v>
      </c>
      <c r="C30" s="240"/>
      <c r="D30" s="240"/>
      <c r="E30" s="240"/>
      <c r="F30" s="240"/>
      <c r="G30" s="240"/>
    </row>
    <row r="31" spans="1:7" ht="27" customHeight="1" thickBot="1" x14ac:dyDescent="0.45">
      <c r="A31" s="236" t="s">
        <v>56</v>
      </c>
      <c r="B31" s="241">
        <v>1</v>
      </c>
      <c r="C31" s="474" t="s">
        <v>57</v>
      </c>
      <c r="D31" s="475"/>
      <c r="E31" s="475"/>
      <c r="F31" s="475"/>
      <c r="G31" s="483"/>
    </row>
    <row r="32" spans="1:7" ht="27" customHeight="1" thickBot="1" x14ac:dyDescent="0.45">
      <c r="A32" s="236" t="s">
        <v>58</v>
      </c>
      <c r="B32" s="241">
        <v>1</v>
      </c>
      <c r="C32" s="474" t="s">
        <v>59</v>
      </c>
      <c r="D32" s="475"/>
      <c r="E32" s="475"/>
      <c r="F32" s="475"/>
      <c r="G32" s="483"/>
    </row>
    <row r="33" spans="1:7" ht="18.75" customHeight="1" x14ac:dyDescent="0.3">
      <c r="A33" s="236"/>
      <c r="B33" s="242"/>
      <c r="C33" s="243"/>
      <c r="D33" s="243"/>
      <c r="E33" s="243"/>
      <c r="F33" s="243"/>
      <c r="G33" s="243"/>
    </row>
    <row r="34" spans="1:7" ht="18.75" customHeight="1" x14ac:dyDescent="0.3">
      <c r="A34" s="236" t="s">
        <v>60</v>
      </c>
      <c r="B34" s="244">
        <f>B31/B32</f>
        <v>1</v>
      </c>
      <c r="C34" s="224" t="s">
        <v>61</v>
      </c>
      <c r="D34" s="224"/>
      <c r="E34" s="224"/>
      <c r="F34" s="224"/>
      <c r="G34" s="224"/>
    </row>
    <row r="35" spans="1:7" ht="19.5" customHeight="1" thickBot="1" x14ac:dyDescent="0.35">
      <c r="A35" s="236"/>
      <c r="B35" s="239"/>
      <c r="C35" s="245"/>
      <c r="D35" s="245"/>
      <c r="E35" s="245"/>
      <c r="F35" s="245"/>
      <c r="G35" s="224"/>
    </row>
    <row r="36" spans="1:7" ht="27" customHeight="1" thickBot="1" x14ac:dyDescent="0.45">
      <c r="A36" s="246" t="s">
        <v>112</v>
      </c>
      <c r="B36" s="247">
        <v>100</v>
      </c>
      <c r="C36" s="224"/>
      <c r="D36" s="476" t="s">
        <v>63</v>
      </c>
      <c r="E36" s="484"/>
      <c r="F36" s="476" t="s">
        <v>64</v>
      </c>
      <c r="G36" s="477"/>
    </row>
    <row r="37" spans="1:7" ht="26.25" customHeight="1" x14ac:dyDescent="0.4">
      <c r="A37" s="248" t="s">
        <v>65</v>
      </c>
      <c r="B37" s="249">
        <v>1</v>
      </c>
      <c r="C37" s="250" t="s">
        <v>66</v>
      </c>
      <c r="D37" s="251" t="s">
        <v>67</v>
      </c>
      <c r="E37" s="252" t="s">
        <v>68</v>
      </c>
      <c r="F37" s="251" t="s">
        <v>67</v>
      </c>
      <c r="G37" s="253" t="s">
        <v>68</v>
      </c>
    </row>
    <row r="38" spans="1:7" ht="26.25" customHeight="1" x14ac:dyDescent="0.4">
      <c r="A38" s="248" t="s">
        <v>69</v>
      </c>
      <c r="B38" s="249">
        <v>1</v>
      </c>
      <c r="C38" s="254">
        <v>1</v>
      </c>
      <c r="D38" s="255">
        <v>39218996</v>
      </c>
      <c r="E38" s="256">
        <f>IF(ISBLANK(D38),"-",$D$48/$D$45*D38)</f>
        <v>41564391.482578963</v>
      </c>
      <c r="F38" s="255">
        <v>44389266</v>
      </c>
      <c r="G38" s="257">
        <f>IF(ISBLANK(F38),"-",$D$48/$F$45*F38)</f>
        <v>42090713.19763381</v>
      </c>
    </row>
    <row r="39" spans="1:7" ht="26.25" customHeight="1" x14ac:dyDescent="0.4">
      <c r="A39" s="248" t="s">
        <v>70</v>
      </c>
      <c r="B39" s="249">
        <v>1</v>
      </c>
      <c r="C39" s="258">
        <v>2</v>
      </c>
      <c r="D39" s="259">
        <v>39434605</v>
      </c>
      <c r="E39" s="260">
        <f>IF(ISBLANK(D39),"-",$D$48/$D$45*D39)</f>
        <v>41792894.447906464</v>
      </c>
      <c r="F39" s="259">
        <v>44350013</v>
      </c>
      <c r="G39" s="261">
        <f>IF(ISBLANK(F39),"-",$D$48/$F$45*F39)</f>
        <v>42053492.785718314</v>
      </c>
    </row>
    <row r="40" spans="1:7" ht="26.25" customHeight="1" x14ac:dyDescent="0.4">
      <c r="A40" s="248" t="s">
        <v>71</v>
      </c>
      <c r="B40" s="249">
        <v>1</v>
      </c>
      <c r="C40" s="258">
        <v>3</v>
      </c>
      <c r="D40" s="259">
        <v>39427169</v>
      </c>
      <c r="E40" s="260">
        <f>IF(ISBLANK(D40),"-",$D$48/$D$45*D40)</f>
        <v>41785013.756236933</v>
      </c>
      <c r="F40" s="259">
        <v>44133062</v>
      </c>
      <c r="G40" s="261">
        <f>IF(ISBLANK(F40),"-",$D$48/$F$45*F40)</f>
        <v>41847775.882921591</v>
      </c>
    </row>
    <row r="41" spans="1:7" ht="26.25" customHeight="1" x14ac:dyDescent="0.4">
      <c r="A41" s="248" t="s">
        <v>72</v>
      </c>
      <c r="B41" s="249">
        <v>1</v>
      </c>
      <c r="C41" s="262">
        <v>4</v>
      </c>
      <c r="D41" s="263"/>
      <c r="E41" s="264" t="str">
        <f>IF(ISBLANK(D41),"-",$D$48/$D$45*D41)</f>
        <v>-</v>
      </c>
      <c r="F41" s="263"/>
      <c r="G41" s="265" t="str">
        <f>IF(ISBLANK(F41),"-",$D$48/$F$45*F41)</f>
        <v>-</v>
      </c>
    </row>
    <row r="42" spans="1:7" ht="27" customHeight="1" thickBot="1" x14ac:dyDescent="0.45">
      <c r="A42" s="248" t="s">
        <v>73</v>
      </c>
      <c r="B42" s="249">
        <v>1</v>
      </c>
      <c r="C42" s="266" t="s">
        <v>74</v>
      </c>
      <c r="D42" s="267">
        <f>AVERAGE(D38:D41)</f>
        <v>39360256.666666664</v>
      </c>
      <c r="E42" s="268">
        <f>AVERAGE(E38:E41)</f>
        <v>41714099.895574123</v>
      </c>
      <c r="F42" s="267">
        <f>AVERAGE(F38:F41)</f>
        <v>44290780.333333336</v>
      </c>
      <c r="G42" s="269">
        <f>AVERAGE(G38:G41)</f>
        <v>41997327.288757905</v>
      </c>
    </row>
    <row r="43" spans="1:7" ht="26.25" customHeight="1" x14ac:dyDescent="0.4">
      <c r="A43" s="248" t="s">
        <v>75</v>
      </c>
      <c r="B43" s="249">
        <v>1</v>
      </c>
      <c r="C43" s="270" t="s">
        <v>76</v>
      </c>
      <c r="D43" s="271">
        <v>19.12</v>
      </c>
      <c r="E43" s="224"/>
      <c r="F43" s="271">
        <v>21.37</v>
      </c>
      <c r="G43" s="224"/>
    </row>
    <row r="44" spans="1:7" ht="26.25" customHeight="1" x14ac:dyDescent="0.4">
      <c r="A44" s="248" t="s">
        <v>77</v>
      </c>
      <c r="B44" s="249">
        <v>1</v>
      </c>
      <c r="C44" s="272" t="s">
        <v>78</v>
      </c>
      <c r="D44" s="273">
        <f>D43*$B$34</f>
        <v>19.12</v>
      </c>
      <c r="E44" s="274"/>
      <c r="F44" s="273">
        <f>F43*$B$34</f>
        <v>21.37</v>
      </c>
      <c r="G44" s="224"/>
    </row>
    <row r="45" spans="1:7" ht="19.5" customHeight="1" thickBot="1" x14ac:dyDescent="0.35">
      <c r="A45" s="248" t="s">
        <v>79</v>
      </c>
      <c r="B45" s="275">
        <f>(B44/B43)*(B42/B41)*(B40/B39)*(B38/B37)*B36</f>
        <v>100</v>
      </c>
      <c r="C45" s="272" t="s">
        <v>80</v>
      </c>
      <c r="D45" s="276">
        <f>D44*$B$30/100</f>
        <v>18.871440000000003</v>
      </c>
      <c r="E45" s="277"/>
      <c r="F45" s="276">
        <f>F44*$B$30/100</f>
        <v>21.092190000000002</v>
      </c>
      <c r="G45" s="224"/>
    </row>
    <row r="46" spans="1:7" ht="19.5" customHeight="1" thickBot="1" x14ac:dyDescent="0.35">
      <c r="A46" s="478" t="s">
        <v>81</v>
      </c>
      <c r="B46" s="479"/>
      <c r="C46" s="272" t="s">
        <v>82</v>
      </c>
      <c r="D46" s="273">
        <f>D45/$B$45</f>
        <v>0.18871440000000003</v>
      </c>
      <c r="E46" s="277"/>
      <c r="F46" s="278">
        <f>F45/$B$45</f>
        <v>0.21092190000000002</v>
      </c>
      <c r="G46" s="224"/>
    </row>
    <row r="47" spans="1:7" ht="27" customHeight="1" thickBot="1" x14ac:dyDescent="0.45">
      <c r="A47" s="480"/>
      <c r="B47" s="481"/>
      <c r="C47" s="279" t="s">
        <v>83</v>
      </c>
      <c r="D47" s="280">
        <v>0.2</v>
      </c>
      <c r="E47" s="224"/>
      <c r="F47" s="281"/>
      <c r="G47" s="224"/>
    </row>
    <row r="48" spans="1:7" ht="18.75" customHeight="1" x14ac:dyDescent="0.3">
      <c r="A48" s="224"/>
      <c r="B48" s="224"/>
      <c r="C48" s="282" t="s">
        <v>84</v>
      </c>
      <c r="D48" s="276">
        <f>D47*$B$45</f>
        <v>20</v>
      </c>
      <c r="E48" s="224"/>
      <c r="F48" s="281"/>
      <c r="G48" s="224"/>
    </row>
    <row r="49" spans="1:7" ht="19.5" customHeight="1" thickBot="1" x14ac:dyDescent="0.35">
      <c r="A49" s="224"/>
      <c r="B49" s="224"/>
      <c r="C49" s="236" t="s">
        <v>85</v>
      </c>
      <c r="D49" s="283">
        <f>D48/B34</f>
        <v>20</v>
      </c>
      <c r="E49" s="224"/>
      <c r="F49" s="281"/>
      <c r="G49" s="224"/>
    </row>
    <row r="50" spans="1:7" ht="18.75" customHeight="1" x14ac:dyDescent="0.3">
      <c r="A50" s="224"/>
      <c r="B50" s="224"/>
      <c r="C50" s="246" t="s">
        <v>86</v>
      </c>
      <c r="D50" s="284">
        <f>AVERAGE(E38:E41,G38:G41)</f>
        <v>41855713.592166014</v>
      </c>
      <c r="E50" s="224"/>
      <c r="F50" s="285"/>
      <c r="G50" s="224"/>
    </row>
    <row r="51" spans="1:7" ht="18.75" customHeight="1" x14ac:dyDescent="0.3">
      <c r="A51" s="224"/>
      <c r="B51" s="224"/>
      <c r="C51" s="248" t="s">
        <v>87</v>
      </c>
      <c r="D51" s="286">
        <f>STDEV(E38:E41,G38:G41)/D50</f>
        <v>4.6354349931632963E-3</v>
      </c>
      <c r="E51" s="224"/>
      <c r="F51" s="285"/>
      <c r="G51" s="224"/>
    </row>
    <row r="52" spans="1:7" ht="19.5" customHeight="1" thickBot="1" x14ac:dyDescent="0.35">
      <c r="A52" s="224"/>
      <c r="B52" s="224"/>
      <c r="C52" s="287" t="s">
        <v>20</v>
      </c>
      <c r="D52" s="288">
        <f>COUNT(E38:E41,G38:G41)</f>
        <v>6</v>
      </c>
      <c r="E52" s="224"/>
      <c r="F52" s="285"/>
      <c r="G52" s="224"/>
    </row>
    <row r="53" spans="1:7" ht="18.75" customHeight="1" x14ac:dyDescent="0.3">
      <c r="A53" s="224"/>
      <c r="B53" s="224"/>
      <c r="C53" s="224"/>
      <c r="D53" s="224"/>
      <c r="E53" s="224"/>
      <c r="F53" s="224"/>
      <c r="G53" s="224"/>
    </row>
    <row r="54" spans="1:7" ht="18.75" customHeight="1" x14ac:dyDescent="0.3">
      <c r="A54" s="225" t="s">
        <v>1</v>
      </c>
      <c r="B54" s="289" t="s">
        <v>88</v>
      </c>
      <c r="C54" s="224"/>
      <c r="D54" s="224"/>
      <c r="E54" s="224"/>
      <c r="F54" s="224"/>
      <c r="G54" s="224"/>
    </row>
    <row r="55" spans="1:7" ht="18.75" customHeight="1" x14ac:dyDescent="0.3">
      <c r="A55" s="224" t="s">
        <v>89</v>
      </c>
      <c r="B55" s="290" t="str">
        <f>B21</f>
        <v>Each vials contains docetaxel anhydrous USP 80mg</v>
      </c>
      <c r="C55" s="224"/>
      <c r="D55" s="224"/>
      <c r="E55" s="224"/>
      <c r="F55" s="224"/>
      <c r="G55" s="224"/>
    </row>
    <row r="56" spans="1:7" ht="26.25" customHeight="1" x14ac:dyDescent="0.4">
      <c r="A56" s="290" t="s">
        <v>113</v>
      </c>
      <c r="B56" s="237">
        <v>80</v>
      </c>
      <c r="C56" s="224" t="str">
        <f>B20</f>
        <v xml:space="preserve">Docetaxel </v>
      </c>
      <c r="D56" s="224"/>
      <c r="E56" s="224"/>
      <c r="F56" s="224"/>
      <c r="G56" s="224"/>
    </row>
    <row r="57" spans="1:7" ht="17.25" customHeight="1" thickBot="1" x14ac:dyDescent="0.35">
      <c r="A57" s="291"/>
      <c r="B57" s="291" t="str">
        <f>[1]Uniformity!C46</f>
        <v>% Deviation from mean</v>
      </c>
      <c r="C57" s="291"/>
      <c r="D57" s="292"/>
      <c r="E57" s="292"/>
      <c r="F57" s="292"/>
      <c r="G57" s="292"/>
    </row>
    <row r="58" spans="1:7" ht="57.75" customHeight="1" x14ac:dyDescent="0.4">
      <c r="A58" s="246" t="s">
        <v>92</v>
      </c>
      <c r="B58" s="247">
        <v>200</v>
      </c>
      <c r="C58" s="293" t="s">
        <v>114</v>
      </c>
      <c r="D58" s="294" t="s">
        <v>115</v>
      </c>
      <c r="E58" s="295" t="s">
        <v>116</v>
      </c>
      <c r="F58" s="296" t="s">
        <v>117</v>
      </c>
      <c r="G58" s="297" t="s">
        <v>118</v>
      </c>
    </row>
    <row r="59" spans="1:7" ht="26.25" customHeight="1" x14ac:dyDescent="0.4">
      <c r="A59" s="248" t="s">
        <v>65</v>
      </c>
      <c r="B59" s="249">
        <v>10</v>
      </c>
      <c r="C59" s="298">
        <v>1</v>
      </c>
      <c r="D59" s="299">
        <v>38006980</v>
      </c>
      <c r="E59" s="300">
        <f t="shared" ref="E59:E68" si="0">IF(ISBLANK(D59),"-",D59/$D$50*$D$47*$B$67)</f>
        <v>72.64380747695796</v>
      </c>
      <c r="F59" s="301">
        <f t="shared" ref="F59:F68" si="1">IF(ISBLANK(D59),"-",E59/$E$70*100)</f>
        <v>97.215682755125883</v>
      </c>
      <c r="G59" s="302">
        <f t="shared" ref="G59:G68" si="2">IF(ISBLANK(D59),"-",E59/$B$56*100)</f>
        <v>90.804759346197443</v>
      </c>
    </row>
    <row r="60" spans="1:7" ht="26.25" customHeight="1" x14ac:dyDescent="0.4">
      <c r="A60" s="248" t="s">
        <v>69</v>
      </c>
      <c r="B60" s="249">
        <v>20</v>
      </c>
      <c r="C60" s="303">
        <v>2</v>
      </c>
      <c r="D60" s="304">
        <v>37882625</v>
      </c>
      <c r="E60" s="305">
        <f t="shared" si="0"/>
        <v>72.406124275640806</v>
      </c>
      <c r="F60" s="306">
        <f t="shared" si="1"/>
        <v>96.897602859564245</v>
      </c>
      <c r="G60" s="307">
        <f t="shared" si="2"/>
        <v>90.507655344551011</v>
      </c>
    </row>
    <row r="61" spans="1:7" ht="26.25" customHeight="1" x14ac:dyDescent="0.4">
      <c r="A61" s="248" t="s">
        <v>70</v>
      </c>
      <c r="B61" s="249">
        <v>1</v>
      </c>
      <c r="C61" s="303">
        <v>3</v>
      </c>
      <c r="D61" s="304">
        <v>38929511</v>
      </c>
      <c r="E61" s="305">
        <f t="shared" si="0"/>
        <v>74.407066866562843</v>
      </c>
      <c r="F61" s="306">
        <f t="shared" si="1"/>
        <v>99.575367240127548</v>
      </c>
      <c r="G61" s="307">
        <f t="shared" si="2"/>
        <v>93.008833583203554</v>
      </c>
    </row>
    <row r="62" spans="1:7" ht="26.25" customHeight="1" x14ac:dyDescent="0.4">
      <c r="A62" s="248" t="s">
        <v>71</v>
      </c>
      <c r="B62" s="249">
        <v>1</v>
      </c>
      <c r="C62" s="303">
        <v>4</v>
      </c>
      <c r="D62" s="304">
        <v>39000946</v>
      </c>
      <c r="E62" s="305">
        <f t="shared" si="0"/>
        <v>74.543602586767847</v>
      </c>
      <c r="F62" s="306">
        <f t="shared" si="1"/>
        <v>99.758086369550966</v>
      </c>
      <c r="G62" s="307">
        <f t="shared" si="2"/>
        <v>93.179503233459798</v>
      </c>
    </row>
    <row r="63" spans="1:7" ht="26.25" customHeight="1" x14ac:dyDescent="0.4">
      <c r="A63" s="248" t="s">
        <v>72</v>
      </c>
      <c r="B63" s="249">
        <v>1</v>
      </c>
      <c r="C63" s="303">
        <v>5</v>
      </c>
      <c r="D63" s="304">
        <v>39938249</v>
      </c>
      <c r="E63" s="305">
        <f t="shared" si="0"/>
        <v>76.335096114524447</v>
      </c>
      <c r="F63" s="306">
        <f t="shared" si="1"/>
        <v>102.15555523167647</v>
      </c>
      <c r="G63" s="307">
        <f t="shared" si="2"/>
        <v>95.418870143155559</v>
      </c>
    </row>
    <row r="64" spans="1:7" ht="26.25" customHeight="1" x14ac:dyDescent="0.4">
      <c r="A64" s="248" t="s">
        <v>73</v>
      </c>
      <c r="B64" s="249">
        <v>1</v>
      </c>
      <c r="C64" s="303">
        <v>6</v>
      </c>
      <c r="D64" s="304">
        <v>39937091</v>
      </c>
      <c r="E64" s="305">
        <f t="shared" si="0"/>
        <v>76.332882796627104</v>
      </c>
      <c r="F64" s="306">
        <f t="shared" si="1"/>
        <v>102.15259325572812</v>
      </c>
      <c r="G64" s="307">
        <f t="shared" si="2"/>
        <v>95.416103495783872</v>
      </c>
    </row>
    <row r="65" spans="1:7" ht="26.25" customHeight="1" x14ac:dyDescent="0.4">
      <c r="A65" s="248" t="s">
        <v>75</v>
      </c>
      <c r="B65" s="249">
        <v>1</v>
      </c>
      <c r="C65" s="303">
        <v>7</v>
      </c>
      <c r="D65" s="304">
        <v>38713344</v>
      </c>
      <c r="E65" s="305">
        <f t="shared" si="0"/>
        <v>73.993900813093944</v>
      </c>
      <c r="F65" s="306">
        <f t="shared" si="1"/>
        <v>99.022447158233987</v>
      </c>
      <c r="G65" s="307">
        <f t="shared" si="2"/>
        <v>92.49237601636743</v>
      </c>
    </row>
    <row r="66" spans="1:7" ht="26.25" customHeight="1" x14ac:dyDescent="0.4">
      <c r="A66" s="248" t="s">
        <v>77</v>
      </c>
      <c r="B66" s="249">
        <v>1</v>
      </c>
      <c r="C66" s="303">
        <v>8</v>
      </c>
      <c r="D66" s="304">
        <v>38582725</v>
      </c>
      <c r="E66" s="305">
        <f t="shared" si="0"/>
        <v>73.744245052788003</v>
      </c>
      <c r="F66" s="306">
        <f t="shared" si="1"/>
        <v>98.688344967904953</v>
      </c>
      <c r="G66" s="307">
        <f t="shared" si="2"/>
        <v>92.180306315985007</v>
      </c>
    </row>
    <row r="67" spans="1:7" ht="27" customHeight="1" thickBot="1" x14ac:dyDescent="0.45">
      <c r="A67" s="248" t="s">
        <v>79</v>
      </c>
      <c r="B67" s="275">
        <f>(B66/B65)*(B64/B63)*(B62/B61)*(B60/B59)*B58</f>
        <v>400</v>
      </c>
      <c r="C67" s="303">
        <v>9</v>
      </c>
      <c r="D67" s="304">
        <v>39966881</v>
      </c>
      <c r="E67" s="305">
        <f t="shared" si="0"/>
        <v>76.389821259634118</v>
      </c>
      <c r="F67" s="306">
        <f t="shared" si="1"/>
        <v>102.22879123802701</v>
      </c>
      <c r="G67" s="307">
        <f t="shared" si="2"/>
        <v>95.487276574542648</v>
      </c>
    </row>
    <row r="68" spans="1:7" ht="27" customHeight="1" thickBot="1" x14ac:dyDescent="0.45">
      <c r="A68" s="478" t="s">
        <v>81</v>
      </c>
      <c r="B68" s="485"/>
      <c r="C68" s="308">
        <v>10</v>
      </c>
      <c r="D68" s="309">
        <v>39996882</v>
      </c>
      <c r="E68" s="310">
        <f t="shared" si="0"/>
        <v>76.447163012862504</v>
      </c>
      <c r="F68" s="311">
        <f t="shared" si="1"/>
        <v>102.30552892406091</v>
      </c>
      <c r="G68" s="312">
        <f t="shared" si="2"/>
        <v>95.558953766078119</v>
      </c>
    </row>
    <row r="69" spans="1:7" ht="19.5" customHeight="1" thickBot="1" x14ac:dyDescent="0.35">
      <c r="A69" s="480"/>
      <c r="B69" s="486"/>
      <c r="C69" s="303"/>
      <c r="D69" s="277"/>
      <c r="E69" s="224"/>
      <c r="F69" s="292"/>
      <c r="G69" s="313"/>
    </row>
    <row r="70" spans="1:7" ht="26.25" customHeight="1" x14ac:dyDescent="0.4">
      <c r="A70" s="292"/>
      <c r="B70" s="292"/>
      <c r="C70" s="303" t="s">
        <v>119</v>
      </c>
      <c r="D70" s="314"/>
      <c r="E70" s="315">
        <f>AVERAGE(E59:E68)</f>
        <v>74.724371025545949</v>
      </c>
      <c r="F70" s="315">
        <f>AVERAGE(F59:F68)</f>
        <v>100.00000000000003</v>
      </c>
      <c r="G70" s="316">
        <f>AVERAGE(G59:G68)</f>
        <v>93.405463781932454</v>
      </c>
    </row>
    <row r="71" spans="1:7" ht="26.25" customHeight="1" x14ac:dyDescent="0.4">
      <c r="A71" s="292"/>
      <c r="B71" s="292"/>
      <c r="C71" s="303"/>
      <c r="D71" s="314"/>
      <c r="E71" s="317">
        <f>STDEV(E59:E68)/E70</f>
        <v>2.1043664733624647E-2</v>
      </c>
      <c r="F71" s="317">
        <f>STDEV(F59:F68)/F70</f>
        <v>2.104366473362464E-2</v>
      </c>
      <c r="G71" s="318">
        <f>STDEV(G59:G68)/G70</f>
        <v>2.1043664733624623E-2</v>
      </c>
    </row>
    <row r="72" spans="1:7" ht="27" customHeight="1" thickBot="1" x14ac:dyDescent="0.45">
      <c r="A72" s="292"/>
      <c r="B72" s="292"/>
      <c r="C72" s="308"/>
      <c r="D72" s="319"/>
      <c r="E72" s="320">
        <f>COUNT(E59:E68)</f>
        <v>10</v>
      </c>
      <c r="F72" s="320">
        <f>COUNT(F59:F68)</f>
        <v>10</v>
      </c>
      <c r="G72" s="321">
        <f>COUNT(G59:G68)</f>
        <v>10</v>
      </c>
    </row>
    <row r="73" spans="1:7" ht="18.75" customHeight="1" x14ac:dyDescent="0.3">
      <c r="A73" s="292"/>
      <c r="B73" s="224"/>
      <c r="C73" s="224"/>
      <c r="D73" s="274"/>
      <c r="E73" s="314"/>
      <c r="F73" s="224"/>
      <c r="G73" s="322"/>
    </row>
    <row r="74" spans="1:7" ht="18.75" customHeight="1" x14ac:dyDescent="0.3">
      <c r="A74" s="235" t="s">
        <v>120</v>
      </c>
      <c r="B74" s="236" t="s">
        <v>110</v>
      </c>
      <c r="C74" s="469" t="str">
        <f>B20</f>
        <v xml:space="preserve">Docetaxel </v>
      </c>
      <c r="D74" s="469"/>
      <c r="E74" s="224" t="s">
        <v>111</v>
      </c>
      <c r="F74" s="224"/>
      <c r="G74" s="323">
        <f>G70</f>
        <v>93.405463781932454</v>
      </c>
    </row>
    <row r="75" spans="1:7" ht="18.75" customHeight="1" x14ac:dyDescent="0.3">
      <c r="A75" s="235"/>
      <c r="B75" s="236"/>
      <c r="C75" s="239"/>
      <c r="D75" s="239"/>
      <c r="E75" s="224"/>
      <c r="F75" s="224"/>
      <c r="G75" s="324"/>
    </row>
    <row r="76" spans="1:7" ht="18.75" customHeight="1" x14ac:dyDescent="0.3">
      <c r="A76" s="225" t="s">
        <v>1</v>
      </c>
      <c r="B76" s="234" t="s">
        <v>121</v>
      </c>
      <c r="C76" s="224"/>
      <c r="D76" s="224"/>
      <c r="E76" s="224"/>
      <c r="F76" s="224"/>
      <c r="G76" s="292"/>
    </row>
    <row r="77" spans="1:7" ht="18.75" customHeight="1" x14ac:dyDescent="0.3">
      <c r="A77" s="225"/>
      <c r="B77" s="289"/>
      <c r="C77" s="224"/>
      <c r="D77" s="224"/>
      <c r="E77" s="224"/>
      <c r="F77" s="224"/>
      <c r="G77" s="292"/>
    </row>
    <row r="78" spans="1:7" ht="18.75" customHeight="1" x14ac:dyDescent="0.3">
      <c r="A78" s="292"/>
      <c r="B78" s="487" t="s">
        <v>122</v>
      </c>
      <c r="C78" s="488"/>
      <c r="D78" s="224"/>
      <c r="E78" s="292"/>
      <c r="F78" s="292"/>
      <c r="G78" s="292"/>
    </row>
    <row r="79" spans="1:7" ht="18.75" customHeight="1" x14ac:dyDescent="0.3">
      <c r="A79" s="292"/>
      <c r="B79" s="325" t="s">
        <v>46</v>
      </c>
      <c r="C79" s="326">
        <f>G70</f>
        <v>93.405463781932454</v>
      </c>
      <c r="D79" s="224"/>
      <c r="E79" s="292"/>
      <c r="F79" s="292"/>
      <c r="G79" s="292"/>
    </row>
    <row r="80" spans="1:7" ht="26.25" customHeight="1" x14ac:dyDescent="0.4">
      <c r="A80" s="292"/>
      <c r="B80" s="325" t="s">
        <v>123</v>
      </c>
      <c r="C80" s="327">
        <v>2.4</v>
      </c>
      <c r="D80" s="224"/>
      <c r="E80" s="292"/>
      <c r="F80" s="292"/>
      <c r="G80" s="292"/>
    </row>
    <row r="81" spans="1:7" ht="18.75" customHeight="1" x14ac:dyDescent="0.3">
      <c r="A81" s="292"/>
      <c r="B81" s="325" t="s">
        <v>124</v>
      </c>
      <c r="C81" s="326">
        <f>STDEV(G59:G68)</f>
        <v>1.9655932641157041</v>
      </c>
      <c r="D81" s="224"/>
      <c r="E81" s="292"/>
      <c r="F81" s="292"/>
      <c r="G81" s="292"/>
    </row>
    <row r="82" spans="1:7" ht="18.75" customHeight="1" x14ac:dyDescent="0.3">
      <c r="A82" s="292"/>
      <c r="B82" s="325" t="s">
        <v>125</v>
      </c>
      <c r="C82" s="326">
        <f>IF(OR(G70&lt;98.5,G70&gt;101.5),(IF(98.5&gt;G70,98.5,101.5)),C79)</f>
        <v>98.5</v>
      </c>
      <c r="D82" s="224"/>
      <c r="E82" s="292"/>
      <c r="F82" s="292"/>
      <c r="G82" s="292"/>
    </row>
    <row r="83" spans="1:7" ht="18.75" customHeight="1" x14ac:dyDescent="0.3">
      <c r="A83" s="292"/>
      <c r="B83" s="325" t="s">
        <v>126</v>
      </c>
      <c r="C83" s="328">
        <f>ABS(C82-C79)+(C80*C81)</f>
        <v>9.8119600519452348</v>
      </c>
      <c r="D83" s="224"/>
      <c r="E83" s="292"/>
      <c r="F83" s="292"/>
      <c r="G83" s="292"/>
    </row>
    <row r="84" spans="1:7" ht="18.75" customHeight="1" x14ac:dyDescent="0.3">
      <c r="A84" s="290"/>
      <c r="B84" s="329"/>
      <c r="C84" s="224"/>
      <c r="D84" s="224"/>
      <c r="E84" s="224"/>
      <c r="F84" s="224"/>
      <c r="G84" s="224"/>
    </row>
    <row r="85" spans="1:7" ht="18.75" customHeight="1" x14ac:dyDescent="0.3">
      <c r="A85" s="234" t="s">
        <v>127</v>
      </c>
      <c r="B85" s="234" t="s">
        <v>128</v>
      </c>
      <c r="C85" s="224"/>
      <c r="D85" s="224"/>
      <c r="E85" s="224"/>
      <c r="F85" s="224"/>
      <c r="G85" s="224"/>
    </row>
    <row r="86" spans="1:7" ht="18.75" customHeight="1" x14ac:dyDescent="0.3">
      <c r="A86" s="234"/>
      <c r="B86" s="234"/>
      <c r="C86" s="224"/>
      <c r="D86" s="224"/>
      <c r="E86" s="224"/>
      <c r="F86" s="224"/>
      <c r="G86" s="224"/>
    </row>
    <row r="87" spans="1:7" ht="26.25" customHeight="1" x14ac:dyDescent="0.4">
      <c r="A87" s="235" t="s">
        <v>4</v>
      </c>
      <c r="B87" s="489"/>
      <c r="C87" s="489"/>
      <c r="D87" s="224"/>
      <c r="E87" s="224"/>
      <c r="F87" s="224"/>
      <c r="G87" s="224"/>
    </row>
    <row r="88" spans="1:7" ht="26.25" customHeight="1" x14ac:dyDescent="0.4">
      <c r="A88" s="236" t="s">
        <v>52</v>
      </c>
      <c r="B88" s="482"/>
      <c r="C88" s="482"/>
      <c r="D88" s="224"/>
      <c r="E88" s="224"/>
      <c r="F88" s="224"/>
      <c r="G88" s="224"/>
    </row>
    <row r="89" spans="1:7" ht="27" customHeight="1" thickBot="1" x14ac:dyDescent="0.45">
      <c r="A89" s="236" t="s">
        <v>6</v>
      </c>
      <c r="B89" s="237">
        <f>B32</f>
        <v>1</v>
      </c>
      <c r="C89" s="224"/>
      <c r="D89" s="224"/>
      <c r="E89" s="224"/>
      <c r="F89" s="224"/>
      <c r="G89" s="224"/>
    </row>
    <row r="90" spans="1:7" ht="27" customHeight="1" thickBot="1" x14ac:dyDescent="0.45">
      <c r="A90" s="236" t="s">
        <v>53</v>
      </c>
      <c r="B90" s="237">
        <f>B33</f>
        <v>0</v>
      </c>
      <c r="C90" s="471" t="s">
        <v>129</v>
      </c>
      <c r="D90" s="472"/>
      <c r="E90" s="472"/>
      <c r="F90" s="472"/>
      <c r="G90" s="473"/>
    </row>
    <row r="91" spans="1:7" ht="18.75" customHeight="1" x14ac:dyDescent="0.3">
      <c r="A91" s="236" t="s">
        <v>55</v>
      </c>
      <c r="B91" s="239">
        <f>B89-B90</f>
        <v>1</v>
      </c>
      <c r="C91" s="240"/>
      <c r="D91" s="240"/>
      <c r="E91" s="240"/>
      <c r="F91" s="240"/>
      <c r="G91" s="330"/>
    </row>
    <row r="92" spans="1:7" ht="19.5" customHeight="1" thickBot="1" x14ac:dyDescent="0.35">
      <c r="A92" s="236"/>
      <c r="B92" s="239"/>
      <c r="C92" s="240"/>
      <c r="D92" s="240"/>
      <c r="E92" s="240"/>
      <c r="F92" s="240"/>
      <c r="G92" s="330"/>
    </row>
    <row r="93" spans="1:7" ht="27" customHeight="1" thickBot="1" x14ac:dyDescent="0.45">
      <c r="A93" s="236" t="s">
        <v>56</v>
      </c>
      <c r="B93" s="241">
        <v>1</v>
      </c>
      <c r="C93" s="474" t="s">
        <v>130</v>
      </c>
      <c r="D93" s="475"/>
      <c r="E93" s="475"/>
      <c r="F93" s="475"/>
      <c r="G93" s="475"/>
    </row>
    <row r="94" spans="1:7" ht="27" customHeight="1" thickBot="1" x14ac:dyDescent="0.45">
      <c r="A94" s="236" t="s">
        <v>58</v>
      </c>
      <c r="B94" s="241">
        <v>1</v>
      </c>
      <c r="C94" s="474" t="s">
        <v>131</v>
      </c>
      <c r="D94" s="475"/>
      <c r="E94" s="475"/>
      <c r="F94" s="475"/>
      <c r="G94" s="475"/>
    </row>
    <row r="95" spans="1:7" ht="18.75" customHeight="1" x14ac:dyDescent="0.3">
      <c r="A95" s="236"/>
      <c r="B95" s="242"/>
      <c r="C95" s="243"/>
      <c r="D95" s="243"/>
      <c r="E95" s="243"/>
      <c r="F95" s="243"/>
      <c r="G95" s="243"/>
    </row>
    <row r="96" spans="1:7" ht="18.75" customHeight="1" x14ac:dyDescent="0.3">
      <c r="A96" s="236" t="s">
        <v>60</v>
      </c>
      <c r="B96" s="244">
        <f>B93/B94</f>
        <v>1</v>
      </c>
      <c r="C96" s="224" t="s">
        <v>61</v>
      </c>
      <c r="D96" s="224"/>
      <c r="E96" s="224"/>
      <c r="F96" s="224"/>
      <c r="G96" s="224"/>
    </row>
    <row r="97" spans="1:7" ht="19.5" customHeight="1" thickBot="1" x14ac:dyDescent="0.35">
      <c r="A97" s="234"/>
      <c r="B97" s="234"/>
      <c r="C97" s="224"/>
      <c r="D97" s="224"/>
      <c r="E97" s="224"/>
      <c r="F97" s="224"/>
      <c r="G97" s="224"/>
    </row>
    <row r="98" spans="1:7" ht="27" customHeight="1" thickBot="1" x14ac:dyDescent="0.45">
      <c r="A98" s="246" t="s">
        <v>112</v>
      </c>
      <c r="B98" s="331">
        <v>1</v>
      </c>
      <c r="C98" s="224"/>
      <c r="D98" s="332" t="s">
        <v>63</v>
      </c>
      <c r="E98" s="333"/>
      <c r="F98" s="476" t="s">
        <v>64</v>
      </c>
      <c r="G98" s="477"/>
    </row>
    <row r="99" spans="1:7" ht="26.25" customHeight="1" x14ac:dyDescent="0.4">
      <c r="A99" s="248" t="s">
        <v>65</v>
      </c>
      <c r="B99" s="334">
        <v>1</v>
      </c>
      <c r="C99" s="250" t="s">
        <v>66</v>
      </c>
      <c r="D99" s="251" t="s">
        <v>67</v>
      </c>
      <c r="E99" s="252" t="s">
        <v>68</v>
      </c>
      <c r="F99" s="251" t="s">
        <v>67</v>
      </c>
      <c r="G99" s="253" t="s">
        <v>68</v>
      </c>
    </row>
    <row r="100" spans="1:7" ht="26.25" customHeight="1" x14ac:dyDescent="0.4">
      <c r="A100" s="248" t="s">
        <v>69</v>
      </c>
      <c r="B100" s="334">
        <v>1</v>
      </c>
      <c r="C100" s="254">
        <v>1</v>
      </c>
      <c r="D100" s="255"/>
      <c r="E100" s="335" t="str">
        <f>IF(ISBLANK(D100),"-",$D$110/$D$107*D100)</f>
        <v>-</v>
      </c>
      <c r="F100" s="336"/>
      <c r="G100" s="257" t="str">
        <f>IF(ISBLANK(F100),"-",$D$110/$F$107*F100)</f>
        <v>-</v>
      </c>
    </row>
    <row r="101" spans="1:7" ht="26.25" customHeight="1" x14ac:dyDescent="0.4">
      <c r="A101" s="248" t="s">
        <v>70</v>
      </c>
      <c r="B101" s="334">
        <v>1</v>
      </c>
      <c r="C101" s="258">
        <v>2</v>
      </c>
      <c r="D101" s="259"/>
      <c r="E101" s="337" t="str">
        <f>IF(ISBLANK(D101),"-",$D$110/$D$107*D101)</f>
        <v>-</v>
      </c>
      <c r="F101" s="237"/>
      <c r="G101" s="261" t="str">
        <f>IF(ISBLANK(F101),"-",$D$110/$F$107*F101)</f>
        <v>-</v>
      </c>
    </row>
    <row r="102" spans="1:7" ht="26.25" customHeight="1" x14ac:dyDescent="0.4">
      <c r="A102" s="248" t="s">
        <v>71</v>
      </c>
      <c r="B102" s="334">
        <v>1</v>
      </c>
      <c r="C102" s="258">
        <v>3</v>
      </c>
      <c r="D102" s="259"/>
      <c r="E102" s="337" t="str">
        <f>IF(ISBLANK(D102),"-",$D$110/$D$107*D102)</f>
        <v>-</v>
      </c>
      <c r="F102" s="338"/>
      <c r="G102" s="261" t="str">
        <f>IF(ISBLANK(F102),"-",$D$110/$F$107*F102)</f>
        <v>-</v>
      </c>
    </row>
    <row r="103" spans="1:7" ht="26.25" customHeight="1" x14ac:dyDescent="0.4">
      <c r="A103" s="248" t="s">
        <v>72</v>
      </c>
      <c r="B103" s="334">
        <v>1</v>
      </c>
      <c r="C103" s="262">
        <v>4</v>
      </c>
      <c r="D103" s="263"/>
      <c r="E103" s="339" t="str">
        <f>IF(ISBLANK(D103),"-",$D$110/$D$107*D103)</f>
        <v>-</v>
      </c>
      <c r="F103" s="340"/>
      <c r="G103" s="265" t="str">
        <f>IF(ISBLANK(F103),"-",$D$110/$F$107*F103)</f>
        <v>-</v>
      </c>
    </row>
    <row r="104" spans="1:7" ht="27" customHeight="1" thickBot="1" x14ac:dyDescent="0.45">
      <c r="A104" s="248" t="s">
        <v>73</v>
      </c>
      <c r="B104" s="334">
        <v>1</v>
      </c>
      <c r="C104" s="266" t="s">
        <v>74</v>
      </c>
      <c r="D104" s="341" t="e">
        <f>AVERAGE(D100:D103)</f>
        <v>#DIV/0!</v>
      </c>
      <c r="E104" s="268" t="e">
        <f>AVERAGE(E100:E103)</f>
        <v>#DIV/0!</v>
      </c>
      <c r="F104" s="341" t="e">
        <f>AVERAGE(F100:F103)</f>
        <v>#DIV/0!</v>
      </c>
      <c r="G104" s="342" t="e">
        <f>AVERAGE(G100:G103)</f>
        <v>#DIV/0!</v>
      </c>
    </row>
    <row r="105" spans="1:7" ht="26.25" customHeight="1" x14ac:dyDescent="0.4">
      <c r="A105" s="248" t="s">
        <v>75</v>
      </c>
      <c r="B105" s="334">
        <v>1</v>
      </c>
      <c r="C105" s="270" t="s">
        <v>76</v>
      </c>
      <c r="D105" s="343"/>
      <c r="E105" s="224"/>
      <c r="F105" s="271"/>
      <c r="G105" s="224"/>
    </row>
    <row r="106" spans="1:7" ht="26.25" customHeight="1" x14ac:dyDescent="0.4">
      <c r="A106" s="248" t="s">
        <v>77</v>
      </c>
      <c r="B106" s="334">
        <v>1</v>
      </c>
      <c r="C106" s="272" t="s">
        <v>78</v>
      </c>
      <c r="D106" s="344">
        <f>D105*$B$96</f>
        <v>0</v>
      </c>
      <c r="E106" s="274"/>
      <c r="F106" s="273">
        <f>F105*$B$96</f>
        <v>0</v>
      </c>
      <c r="G106" s="224"/>
    </row>
    <row r="107" spans="1:7" ht="19.5" customHeight="1" thickBot="1" x14ac:dyDescent="0.35">
      <c r="A107" s="248" t="s">
        <v>79</v>
      </c>
      <c r="B107" s="258">
        <f>(B106/B105)*(B104/B103)*(B102/B101)*(B100/B99)*B98</f>
        <v>1</v>
      </c>
      <c r="C107" s="272" t="s">
        <v>80</v>
      </c>
      <c r="D107" s="345">
        <f>D106*$B$91/100</f>
        <v>0</v>
      </c>
      <c r="E107" s="277"/>
      <c r="F107" s="276">
        <f>F106*$B$91/100</f>
        <v>0</v>
      </c>
      <c r="G107" s="224"/>
    </row>
    <row r="108" spans="1:7" ht="19.5" customHeight="1" thickBot="1" x14ac:dyDescent="0.35">
      <c r="A108" s="478" t="s">
        <v>81</v>
      </c>
      <c r="B108" s="479"/>
      <c r="C108" s="272" t="s">
        <v>82</v>
      </c>
      <c r="D108" s="344">
        <f>D107/$B$107</f>
        <v>0</v>
      </c>
      <c r="E108" s="277"/>
      <c r="F108" s="278">
        <f>F107/$B$107</f>
        <v>0</v>
      </c>
      <c r="G108" s="346"/>
    </row>
    <row r="109" spans="1:7" ht="19.5" customHeight="1" thickBot="1" x14ac:dyDescent="0.35">
      <c r="A109" s="480"/>
      <c r="B109" s="481"/>
      <c r="C109" s="347" t="s">
        <v>83</v>
      </c>
      <c r="D109" s="348">
        <f>$B$56/$B$125</f>
        <v>80</v>
      </c>
      <c r="E109" s="224"/>
      <c r="F109" s="281"/>
      <c r="G109" s="349"/>
    </row>
    <row r="110" spans="1:7" ht="18.75" customHeight="1" x14ac:dyDescent="0.3">
      <c r="A110" s="224"/>
      <c r="B110" s="224"/>
      <c r="C110" s="350" t="s">
        <v>84</v>
      </c>
      <c r="D110" s="344">
        <f>D109*$B$107</f>
        <v>80</v>
      </c>
      <c r="E110" s="224"/>
      <c r="F110" s="281"/>
      <c r="G110" s="346"/>
    </row>
    <row r="111" spans="1:7" ht="19.5" customHeight="1" thickBot="1" x14ac:dyDescent="0.35">
      <c r="A111" s="224"/>
      <c r="B111" s="224"/>
      <c r="C111" s="351" t="s">
        <v>85</v>
      </c>
      <c r="D111" s="352">
        <f>D110/B96</f>
        <v>80</v>
      </c>
      <c r="E111" s="224"/>
      <c r="F111" s="285"/>
      <c r="G111" s="346"/>
    </row>
    <row r="112" spans="1:7" ht="18.75" customHeight="1" x14ac:dyDescent="0.3">
      <c r="A112" s="224"/>
      <c r="B112" s="224"/>
      <c r="C112" s="353" t="s">
        <v>86</v>
      </c>
      <c r="D112" s="354" t="e">
        <f>AVERAGE(E100:E103,G100:G103)</f>
        <v>#DIV/0!</v>
      </c>
      <c r="E112" s="224"/>
      <c r="F112" s="285"/>
      <c r="G112" s="349"/>
    </row>
    <row r="113" spans="1:7" ht="18.75" customHeight="1" x14ac:dyDescent="0.3">
      <c r="A113" s="224"/>
      <c r="B113" s="224"/>
      <c r="C113" s="355" t="s">
        <v>87</v>
      </c>
      <c r="D113" s="356" t="e">
        <f>STDEV(E100:E103,G100:G103)/D112</f>
        <v>#DIV/0!</v>
      </c>
      <c r="E113" s="224"/>
      <c r="F113" s="285"/>
      <c r="G113" s="346"/>
    </row>
    <row r="114" spans="1:7" ht="19.5" customHeight="1" thickBot="1" x14ac:dyDescent="0.35">
      <c r="A114" s="224"/>
      <c r="B114" s="224"/>
      <c r="C114" s="357" t="s">
        <v>20</v>
      </c>
      <c r="D114" s="358">
        <f>COUNT(E100:E103,G100:G103)</f>
        <v>0</v>
      </c>
      <c r="E114" s="224"/>
      <c r="F114" s="285"/>
      <c r="G114" s="346"/>
    </row>
    <row r="115" spans="1:7" ht="19.5" customHeight="1" thickBot="1" x14ac:dyDescent="0.35">
      <c r="A115" s="225"/>
      <c r="B115" s="225"/>
      <c r="C115" s="225"/>
      <c r="D115" s="225"/>
      <c r="E115" s="225"/>
      <c r="F115" s="224"/>
      <c r="G115" s="224"/>
    </row>
    <row r="116" spans="1:7" ht="26.25" customHeight="1" x14ac:dyDescent="0.4">
      <c r="A116" s="246" t="s">
        <v>132</v>
      </c>
      <c r="B116" s="331">
        <v>1</v>
      </c>
      <c r="C116" s="332" t="s">
        <v>133</v>
      </c>
      <c r="D116" s="359" t="s">
        <v>67</v>
      </c>
      <c r="E116" s="360" t="s">
        <v>134</v>
      </c>
      <c r="F116" s="361" t="s">
        <v>135</v>
      </c>
      <c r="G116" s="224"/>
    </row>
    <row r="117" spans="1:7" ht="26.25" customHeight="1" x14ac:dyDescent="0.4">
      <c r="A117" s="248" t="s">
        <v>96</v>
      </c>
      <c r="B117" s="334">
        <v>1</v>
      </c>
      <c r="C117" s="303">
        <v>1</v>
      </c>
      <c r="D117" s="362"/>
      <c r="E117" s="300" t="str">
        <f t="shared" ref="E117:E122" si="3">IF(ISBLANK(D117),"-",D117/$D$112*$D$109*$B$125)</f>
        <v>-</v>
      </c>
      <c r="F117" s="363" t="str">
        <f t="shared" ref="F117:F122" si="4">IF(ISBLANK(D117), "-", E117/$B$56)</f>
        <v>-</v>
      </c>
      <c r="G117" s="224"/>
    </row>
    <row r="118" spans="1:7" ht="26.25" customHeight="1" x14ac:dyDescent="0.4">
      <c r="A118" s="248" t="s">
        <v>98</v>
      </c>
      <c r="B118" s="334">
        <v>1</v>
      </c>
      <c r="C118" s="303">
        <v>2</v>
      </c>
      <c r="D118" s="362"/>
      <c r="E118" s="305" t="str">
        <f t="shared" si="3"/>
        <v>-</v>
      </c>
      <c r="F118" s="364" t="str">
        <f t="shared" si="4"/>
        <v>-</v>
      </c>
      <c r="G118" s="224"/>
    </row>
    <row r="119" spans="1:7" ht="26.25" customHeight="1" x14ac:dyDescent="0.4">
      <c r="A119" s="248" t="s">
        <v>99</v>
      </c>
      <c r="B119" s="334">
        <v>1</v>
      </c>
      <c r="C119" s="303">
        <v>3</v>
      </c>
      <c r="D119" s="362"/>
      <c r="E119" s="305" t="str">
        <f t="shared" si="3"/>
        <v>-</v>
      </c>
      <c r="F119" s="364" t="str">
        <f t="shared" si="4"/>
        <v>-</v>
      </c>
      <c r="G119" s="224"/>
    </row>
    <row r="120" spans="1:7" ht="26.25" customHeight="1" x14ac:dyDescent="0.4">
      <c r="A120" s="248" t="s">
        <v>100</v>
      </c>
      <c r="B120" s="334">
        <v>1</v>
      </c>
      <c r="C120" s="303">
        <v>4</v>
      </c>
      <c r="D120" s="362"/>
      <c r="E120" s="305" t="str">
        <f t="shared" si="3"/>
        <v>-</v>
      </c>
      <c r="F120" s="364" t="str">
        <f t="shared" si="4"/>
        <v>-</v>
      </c>
      <c r="G120" s="224"/>
    </row>
    <row r="121" spans="1:7" ht="26.25" customHeight="1" x14ac:dyDescent="0.4">
      <c r="A121" s="248" t="s">
        <v>101</v>
      </c>
      <c r="B121" s="334">
        <v>1</v>
      </c>
      <c r="C121" s="303">
        <v>5</v>
      </c>
      <c r="D121" s="362"/>
      <c r="E121" s="305" t="str">
        <f t="shared" si="3"/>
        <v>-</v>
      </c>
      <c r="F121" s="364" t="str">
        <f t="shared" si="4"/>
        <v>-</v>
      </c>
      <c r="G121" s="224"/>
    </row>
    <row r="122" spans="1:7" ht="26.25" customHeight="1" x14ac:dyDescent="0.4">
      <c r="A122" s="248" t="s">
        <v>103</v>
      </c>
      <c r="B122" s="334">
        <v>1</v>
      </c>
      <c r="C122" s="365">
        <v>6</v>
      </c>
      <c r="D122" s="366"/>
      <c r="E122" s="367" t="str">
        <f t="shared" si="3"/>
        <v>-</v>
      </c>
      <c r="F122" s="368" t="str">
        <f t="shared" si="4"/>
        <v>-</v>
      </c>
      <c r="G122" s="224"/>
    </row>
    <row r="123" spans="1:7" ht="26.25" customHeight="1" x14ac:dyDescent="0.4">
      <c r="A123" s="248" t="s">
        <v>104</v>
      </c>
      <c r="B123" s="334">
        <v>1</v>
      </c>
      <c r="C123" s="303"/>
      <c r="D123" s="274"/>
      <c r="E123" s="224"/>
      <c r="F123" s="307"/>
      <c r="G123" s="224"/>
    </row>
    <row r="124" spans="1:7" ht="26.25" customHeight="1" x14ac:dyDescent="0.4">
      <c r="A124" s="248" t="s">
        <v>105</v>
      </c>
      <c r="B124" s="334">
        <v>1</v>
      </c>
      <c r="C124" s="303"/>
      <c r="D124" s="369"/>
      <c r="E124" s="370" t="s">
        <v>74</v>
      </c>
      <c r="F124" s="371" t="e">
        <f>AVERAGE(F117:F122)</f>
        <v>#DIV/0!</v>
      </c>
      <c r="G124" s="224"/>
    </row>
    <row r="125" spans="1:7" ht="27" customHeight="1" thickBot="1" x14ac:dyDescent="0.45">
      <c r="A125" s="248" t="s">
        <v>106</v>
      </c>
      <c r="B125" s="258">
        <f>(B124/B123)*(B122/B121)*(B120/B119)*(B118/B117)*B116</f>
        <v>1</v>
      </c>
      <c r="C125" s="372"/>
      <c r="D125" s="373"/>
      <c r="E125" s="236" t="s">
        <v>87</v>
      </c>
      <c r="F125" s="318" t="e">
        <f>STDEV(F117:F122)/F124</f>
        <v>#DIV/0!</v>
      </c>
      <c r="G125" s="224"/>
    </row>
    <row r="126" spans="1:7" ht="27" customHeight="1" thickBot="1" x14ac:dyDescent="0.45">
      <c r="A126" s="478" t="s">
        <v>81</v>
      </c>
      <c r="B126" s="479"/>
      <c r="C126" s="374"/>
      <c r="D126" s="375"/>
      <c r="E126" s="376" t="s">
        <v>20</v>
      </c>
      <c r="F126" s="377">
        <f>COUNT(F117:F122)</f>
        <v>0</v>
      </c>
      <c r="G126" s="224"/>
    </row>
    <row r="127" spans="1:7" ht="19.5" customHeight="1" thickBot="1" x14ac:dyDescent="0.35">
      <c r="A127" s="480"/>
      <c r="B127" s="481"/>
      <c r="C127" s="224"/>
      <c r="D127" s="224"/>
      <c r="E127" s="224"/>
      <c r="F127" s="274"/>
      <c r="G127" s="224"/>
    </row>
    <row r="128" spans="1:7" ht="18.75" customHeight="1" x14ac:dyDescent="0.3">
      <c r="A128" s="243"/>
      <c r="B128" s="243"/>
      <c r="C128" s="224"/>
      <c r="D128" s="224"/>
      <c r="E128" s="224"/>
      <c r="F128" s="274"/>
      <c r="G128" s="224"/>
    </row>
    <row r="129" spans="1:7" ht="18.75" customHeight="1" x14ac:dyDescent="0.3">
      <c r="A129" s="235" t="s">
        <v>120</v>
      </c>
      <c r="B129" s="236" t="s">
        <v>136</v>
      </c>
      <c r="C129" s="469" t="str">
        <f>B20</f>
        <v xml:space="preserve">Docetaxel </v>
      </c>
      <c r="D129" s="469"/>
      <c r="E129" s="224" t="s">
        <v>137</v>
      </c>
      <c r="F129" s="224"/>
      <c r="G129" s="324" t="e">
        <f>F124</f>
        <v>#DIV/0!</v>
      </c>
    </row>
    <row r="130" spans="1:7" ht="19.5" customHeight="1" thickBot="1" x14ac:dyDescent="0.35">
      <c r="A130" s="378"/>
      <c r="B130" s="378"/>
      <c r="C130" s="379"/>
      <c r="D130" s="379"/>
      <c r="E130" s="379"/>
      <c r="F130" s="379"/>
      <c r="G130" s="379"/>
    </row>
    <row r="131" spans="1:7" ht="18.75" customHeight="1" x14ac:dyDescent="0.3">
      <c r="A131" s="224"/>
      <c r="B131" s="470" t="s">
        <v>26</v>
      </c>
      <c r="C131" s="470"/>
      <c r="D131" s="224"/>
      <c r="E131" s="380" t="s">
        <v>27</v>
      </c>
      <c r="F131" s="381"/>
      <c r="G131" s="380" t="s">
        <v>28</v>
      </c>
    </row>
    <row r="132" spans="1:7" ht="60" customHeight="1" x14ac:dyDescent="0.3">
      <c r="A132" s="235" t="s">
        <v>29</v>
      </c>
      <c r="B132" s="382"/>
      <c r="C132" s="382"/>
      <c r="D132" s="224"/>
      <c r="E132" s="382"/>
      <c r="F132" s="224"/>
      <c r="G132" s="382"/>
    </row>
    <row r="133" spans="1:7" ht="60" customHeight="1" x14ac:dyDescent="0.3">
      <c r="A133" s="235" t="s">
        <v>30</v>
      </c>
      <c r="B133" s="383"/>
      <c r="C133" s="383"/>
      <c r="D133" s="224"/>
      <c r="E133" s="383"/>
      <c r="F133" s="224"/>
      <c r="G133" s="384"/>
    </row>
    <row r="250" spans="1:1" x14ac:dyDescent="0.2">
      <c r="A250" s="223">
        <v>0</v>
      </c>
    </row>
  </sheetData>
  <sheetProtection password="F258" sheet="1" objects="1" scenarios="1" formatCells="0" formatColumns="0"/>
  <mergeCells count="26">
    <mergeCell ref="B26:C26"/>
    <mergeCell ref="A1:G7"/>
    <mergeCell ref="A8:G14"/>
    <mergeCell ref="A16:G16"/>
    <mergeCell ref="B18:C18"/>
    <mergeCell ref="B20:C20"/>
    <mergeCell ref="B88:C88"/>
    <mergeCell ref="B27:C27"/>
    <mergeCell ref="C29:G29"/>
    <mergeCell ref="C31:G31"/>
    <mergeCell ref="C32:G32"/>
    <mergeCell ref="D36:E36"/>
    <mergeCell ref="F36:G36"/>
    <mergeCell ref="A46:B47"/>
    <mergeCell ref="A68:B69"/>
    <mergeCell ref="C74:D74"/>
    <mergeCell ref="B78:C78"/>
    <mergeCell ref="B87:C87"/>
    <mergeCell ref="C129:D129"/>
    <mergeCell ref="B131:C131"/>
    <mergeCell ref="C90:G90"/>
    <mergeCell ref="C93:G93"/>
    <mergeCell ref="C94:G94"/>
    <mergeCell ref="F98:G98"/>
    <mergeCell ref="A108:B109"/>
    <mergeCell ref="A126:B127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8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ASSAY</vt:lpstr>
      <vt:lpstr>SST UC</vt:lpstr>
      <vt:lpstr>Uniformity</vt:lpstr>
      <vt:lpstr>Docetaxel</vt:lpstr>
      <vt:lpstr>Docetaxel UC</vt:lpstr>
      <vt:lpstr>Docetaxel!Print_Area</vt:lpstr>
      <vt:lpstr>'Docetaxel UC'!Print_Area</vt:lpstr>
      <vt:lpstr>'SST ASSAY'!Print_Area</vt:lpstr>
      <vt:lpstr>'SST UC'!Print_Area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2017-02-07T12:24:14Z</cp:lastPrinted>
  <dcterms:created xsi:type="dcterms:W3CDTF">2005-07-05T10:19:27Z</dcterms:created>
  <dcterms:modified xsi:type="dcterms:W3CDTF">2017-02-08T08:08:17Z</dcterms:modified>
</cp:coreProperties>
</file>