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/>
  </bookViews>
  <sheets>
    <sheet name="SST" sheetId="5" r:id="rId1"/>
    <sheet name="Uniformity" sheetId="2" r:id="rId2"/>
    <sheet name="Cefaclor " sheetId="4" r:id="rId3"/>
  </sheets>
  <definedNames>
    <definedName name="_xlnm.Print_Area" localSheetId="2">'Cefaclor '!$A$1:$H$178</definedName>
    <definedName name="_xlnm.Print_Area" localSheetId="0">SST!$A$15:$G$61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21" i="5" l="1"/>
  <c r="B30" i="5"/>
  <c r="C30" i="5"/>
  <c r="D30" i="5"/>
  <c r="E30" i="5"/>
  <c r="B31" i="5"/>
  <c r="B32" i="5"/>
  <c r="B51" i="5"/>
  <c r="C51" i="5"/>
  <c r="D51" i="5"/>
  <c r="E51" i="5"/>
  <c r="B52" i="5"/>
  <c r="B53" i="5"/>
  <c r="C173" i="4" l="1"/>
  <c r="B169" i="4"/>
  <c r="C156" i="4"/>
  <c r="B152" i="4"/>
  <c r="C139" i="4"/>
  <c r="B135" i="4"/>
  <c r="C122" i="4"/>
  <c r="B118" i="4"/>
  <c r="D102" i="4" s="1"/>
  <c r="B100" i="4"/>
  <c r="F97" i="4"/>
  <c r="D97" i="4"/>
  <c r="G96" i="4"/>
  <c r="E96" i="4"/>
  <c r="B89" i="4"/>
  <c r="D99" i="4" s="1"/>
  <c r="B83" i="4"/>
  <c r="B82" i="4"/>
  <c r="B84" i="4" s="1"/>
  <c r="B81" i="4"/>
  <c r="B80" i="4"/>
  <c r="C76" i="4"/>
  <c r="H71" i="4"/>
  <c r="G71" i="4"/>
  <c r="B68" i="4"/>
  <c r="H67" i="4"/>
  <c r="G67" i="4"/>
  <c r="H63" i="4"/>
  <c r="G63" i="4"/>
  <c r="C56" i="4"/>
  <c r="B55" i="4"/>
  <c r="B45" i="4"/>
  <c r="D48" i="4" s="1"/>
  <c r="F42" i="4"/>
  <c r="D42" i="4"/>
  <c r="G41" i="4"/>
  <c r="E41" i="4"/>
  <c r="B34" i="4"/>
  <c r="D44" i="4" s="1"/>
  <c r="D45" i="4" s="1"/>
  <c r="B30" i="4"/>
  <c r="C46" i="2"/>
  <c r="C49" i="2" s="1"/>
  <c r="C45" i="2"/>
  <c r="C19" i="2"/>
  <c r="D103" i="4" l="1"/>
  <c r="D100" i="4"/>
  <c r="D101" i="4" s="1"/>
  <c r="D46" i="4"/>
  <c r="D49" i="4"/>
  <c r="E40" i="4"/>
  <c r="E38" i="4"/>
  <c r="E39" i="4"/>
  <c r="D25" i="2"/>
  <c r="D24" i="2"/>
  <c r="D28" i="2"/>
  <c r="D32" i="2"/>
  <c r="D36" i="2"/>
  <c r="D40" i="2"/>
  <c r="D49" i="2"/>
  <c r="F44" i="4"/>
  <c r="F45" i="4" s="1"/>
  <c r="F46" i="4" s="1"/>
  <c r="F99" i="4"/>
  <c r="F100" i="4" s="1"/>
  <c r="F101" i="4" s="1"/>
  <c r="D33" i="2"/>
  <c r="D41" i="2"/>
  <c r="C50" i="2"/>
  <c r="B57" i="4"/>
  <c r="B69" i="4" s="1"/>
  <c r="D29" i="2"/>
  <c r="D37" i="2"/>
  <c r="D26" i="2"/>
  <c r="D30" i="2"/>
  <c r="D34" i="2"/>
  <c r="D38" i="2"/>
  <c r="D42" i="2"/>
  <c r="B49" i="2"/>
  <c r="D50" i="2"/>
  <c r="D27" i="2"/>
  <c r="D31" i="2"/>
  <c r="D35" i="2"/>
  <c r="D39" i="2"/>
  <c r="D43" i="2"/>
  <c r="E94" i="4" l="1"/>
  <c r="E93" i="4"/>
  <c r="E95" i="4"/>
  <c r="D104" i="4"/>
  <c r="G93" i="4"/>
  <c r="G94" i="4"/>
  <c r="G40" i="4"/>
  <c r="G38" i="4"/>
  <c r="E42" i="4"/>
  <c r="G95" i="4"/>
  <c r="G39" i="4"/>
  <c r="E97" i="4" l="1"/>
  <c r="G97" i="4"/>
  <c r="D105" i="4"/>
  <c r="E149" i="4" s="1"/>
  <c r="F149" i="4" s="1"/>
  <c r="G42" i="4"/>
  <c r="D107" i="4"/>
  <c r="D50" i="4"/>
  <c r="D52" i="4"/>
  <c r="E164" i="4" l="1"/>
  <c r="F164" i="4" s="1"/>
  <c r="E144" i="4"/>
  <c r="F144" i="4" s="1"/>
  <c r="E114" i="4"/>
  <c r="F114" i="4" s="1"/>
  <c r="E131" i="4"/>
  <c r="F131" i="4" s="1"/>
  <c r="E113" i="4"/>
  <c r="F113" i="4" s="1"/>
  <c r="D106" i="4"/>
  <c r="E127" i="4"/>
  <c r="F127" i="4" s="1"/>
  <c r="E147" i="4"/>
  <c r="F147" i="4" s="1"/>
  <c r="E165" i="4"/>
  <c r="F165" i="4" s="1"/>
  <c r="E161" i="4"/>
  <c r="F161" i="4" s="1"/>
  <c r="E128" i="4"/>
  <c r="F128" i="4" s="1"/>
  <c r="E146" i="4"/>
  <c r="F146" i="4" s="1"/>
  <c r="E166" i="4"/>
  <c r="F166" i="4" s="1"/>
  <c r="E115" i="4"/>
  <c r="F115" i="4" s="1"/>
  <c r="E145" i="4"/>
  <c r="F145" i="4" s="1"/>
  <c r="E163" i="4"/>
  <c r="F163" i="4" s="1"/>
  <c r="E110" i="4"/>
  <c r="F110" i="4" s="1"/>
  <c r="E130" i="4"/>
  <c r="F130" i="4" s="1"/>
  <c r="E148" i="4"/>
  <c r="F148" i="4" s="1"/>
  <c r="E112" i="4"/>
  <c r="F112" i="4" s="1"/>
  <c r="E132" i="4"/>
  <c r="F132" i="4" s="1"/>
  <c r="E162" i="4"/>
  <c r="F162" i="4" s="1"/>
  <c r="E111" i="4"/>
  <c r="F111" i="4" s="1"/>
  <c r="E129" i="4"/>
  <c r="F129" i="4" s="1"/>
  <c r="G68" i="4"/>
  <c r="H68" i="4" s="1"/>
  <c r="G69" i="4"/>
  <c r="H69" i="4" s="1"/>
  <c r="G66" i="4"/>
  <c r="H66" i="4" s="1"/>
  <c r="G64" i="4"/>
  <c r="H64" i="4" s="1"/>
  <c r="G62" i="4"/>
  <c r="H62" i="4" s="1"/>
  <c r="G60" i="4"/>
  <c r="H60" i="4" s="1"/>
  <c r="D51" i="4"/>
  <c r="G70" i="4"/>
  <c r="H70" i="4" s="1"/>
  <c r="G65" i="4"/>
  <c r="H65" i="4" s="1"/>
  <c r="G61" i="4"/>
  <c r="H61" i="4" s="1"/>
  <c r="F153" i="4" l="1"/>
  <c r="F134" i="4"/>
  <c r="G139" i="4" s="1"/>
  <c r="F136" i="4"/>
  <c r="F151" i="4"/>
  <c r="F152" i="4" s="1"/>
  <c r="F119" i="4"/>
  <c r="F168" i="4"/>
  <c r="F169" i="4" s="1"/>
  <c r="F170" i="4"/>
  <c r="F117" i="4"/>
  <c r="F118" i="4" s="1"/>
  <c r="H74" i="4"/>
  <c r="H72" i="4"/>
  <c r="G173" i="4" l="1"/>
  <c r="F135" i="4"/>
  <c r="G122" i="4"/>
  <c r="G156" i="4"/>
  <c r="H73" i="4"/>
  <c r="G76" i="4"/>
</calcChain>
</file>

<file path=xl/sharedStrings.xml><?xml version="1.0" encoding="utf-8"?>
<sst xmlns="http://schemas.openxmlformats.org/spreadsheetml/2006/main" count="303" uniqueCount="126">
  <si>
    <t>HPLC System Suitability Report</t>
  </si>
  <si>
    <t>Analysis Data</t>
  </si>
  <si>
    <t>Assay</t>
  </si>
  <si>
    <t>Sample(s)</t>
  </si>
  <si>
    <t>Reference Substance:</t>
  </si>
  <si>
    <t>CLOFORT ER 750</t>
  </si>
  <si>
    <t>% age Purity:</t>
  </si>
  <si>
    <t>NDQD201701332</t>
  </si>
  <si>
    <t>Weight (mg):</t>
  </si>
  <si>
    <t>CEFACLOR USP 750</t>
  </si>
  <si>
    <t>Standard Conc (mg/mL):</t>
  </si>
  <si>
    <t xml:space="preserve">Cafaclor monohydrate </t>
  </si>
  <si>
    <t>2017-01-26 07:49:10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</si>
  <si>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</si>
  <si>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</si>
  <si>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</si>
  <si>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</si>
  <si>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</si>
  <si>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</si>
  <si>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</si>
  <si>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</si>
  <si>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</si>
  <si>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</si>
  <si>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</si>
  <si>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</si>
  <si>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</si>
  <si>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</si>
  <si>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</si>
  <si>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</si>
  <si>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</si>
  <si>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</si>
  <si>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</si>
  <si>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</si>
  <si>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</si>
  <si>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</si>
  <si>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</si>
  <si>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</si>
  <si>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</si>
  <si>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</si>
  <si>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</si>
  <si>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</si>
  <si>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</si>
  <si>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</si>
  <si>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</si>
  <si>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</si>
  <si>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</si>
  <si>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</si>
  <si>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</si>
  <si>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</si>
  <si>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</si>
  <si>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</si>
  <si>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</si>
  <si>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</si>
  <si>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</si>
  <si>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</si>
  <si>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</si>
  <si>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</si>
  <si>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</si>
  <si>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</si>
  <si>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</si>
  <si>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</si>
  <si>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</si>
  <si>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</si>
  <si>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</si>
  <si>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</si>
  <si>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</si>
  <si>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</si>
  <si>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</si>
  <si>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</si>
  <si>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</si>
  <si>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</si>
  <si>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</si>
  <si>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</si>
  <si>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</si>
  <si>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</si>
  <si>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</si>
  <si>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</si>
  <si>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</si>
  <si>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</si>
  <si>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</si>
  <si>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</si>
  <si>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</si>
  <si>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</si>
  <si>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</si>
  <si>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Powder Weight (mg)</t>
  </si>
  <si>
    <t>Determined Amt (mg)</t>
  </si>
  <si>
    <t>% Assay</t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</si>
  <si>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</si>
  <si>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</si>
  <si>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</si>
  <si>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</si>
  <si>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</si>
  <si>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</si>
  <si>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</si>
  <si>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</si>
  <si>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</si>
  <si>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</si>
  <si>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</si>
  <si>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</si>
  <si>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Amt of RS (mg):</t>
  </si>
  <si>
    <t>Amt of RS as free base (mg):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</si>
  <si>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</si>
  <si>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</si>
  <si>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</si>
  <si>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</si>
  <si>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</si>
  <si>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</si>
  <si>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Initial    Standard dilution</t>
  </si>
  <si>
    <t>Inj</t>
  </si>
  <si>
    <t>Desired Concetration (mg/mL):</t>
  </si>
  <si>
    <t>Initial    Sample dilution</t>
  </si>
  <si>
    <t>Comment</t>
  </si>
  <si>
    <t xml:space="preserve">I the sample as a percentage of the stated  label claim is </t>
  </si>
  <si>
    <t>Analysis Data:</t>
  </si>
  <si>
    <t>Determination of Active Ingredient Dissolved after</t>
  </si>
  <si>
    <t>tablet No.</t>
  </si>
  <si>
    <t>Cefaclor</t>
  </si>
  <si>
    <t>C53-1</t>
  </si>
  <si>
    <t>Each film coated extended release tablet contains:Cefaclor Monohydrate USP equivalent to 750mg Anhydrous Cefaclor</t>
  </si>
  <si>
    <t>CEFACLOR</t>
  </si>
  <si>
    <t>30 MINS</t>
  </si>
  <si>
    <t>4hrs</t>
  </si>
  <si>
    <t>1Hr</t>
  </si>
  <si>
    <t>RUTTO KENNEDY</t>
  </si>
  <si>
    <r>
      <t>The Assymetry of all peaks were below</t>
    </r>
    <r>
      <rPr>
        <b/>
        <sz val="12"/>
        <color rgb="FF000000"/>
        <rFont val="Book Antiqua"/>
      </rPr>
      <t xml:space="preserve"> 1.5</t>
    </r>
  </si>
  <si>
    <t xml:space="preserve">CEFACLOR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</si>
</sst>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i/>
      <sz val="12"/>
      <color rgb="FF000000"/>
      <name val="Book Antiqua"/>
    </font>
    <font>
      <b/>
      <u/>
      <sz val="20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5" fillId="2" borderId="0"/>
  </cellStyleXfs>
  <cellXfs count="32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168" fontId="14" fillId="3" borderId="0" xfId="0" applyNumberFormat="1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3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1" fillId="2" borderId="23" xfId="0" applyFont="1" applyFill="1" applyBorder="1" applyAlignment="1">
      <alignment horizontal="right"/>
    </xf>
    <xf numFmtId="0" fontId="11" fillId="2" borderId="24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1" fillId="2" borderId="44" xfId="0" applyFont="1" applyFill="1" applyBorder="1" applyAlignment="1">
      <alignment horizontal="right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13" xfId="0" applyFont="1" applyFill="1" applyBorder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171" fontId="12" fillId="6" borderId="38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10" fontId="12" fillId="6" borderId="41" xfId="0" applyNumberFormat="1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6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56" xfId="0" applyFont="1" applyFill="1" applyBorder="1"/>
    <xf numFmtId="0" fontId="12" fillId="2" borderId="22" xfId="0" applyFont="1" applyFill="1" applyBorder="1" applyAlignment="1">
      <alignment horizontal="center" wrapText="1"/>
    </xf>
    <xf numFmtId="2" fontId="11" fillId="2" borderId="26" xfId="0" applyNumberFormat="1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0" fontId="11" fillId="2" borderId="0" xfId="0" applyFont="1" applyFill="1" applyAlignment="1">
      <alignment horizontal="right"/>
    </xf>
    <xf numFmtId="10" fontId="12" fillId="6" borderId="27" xfId="0" applyNumberFormat="1" applyFont="1" applyFill="1" applyBorder="1" applyAlignment="1">
      <alignment horizontal="center"/>
    </xf>
    <xf numFmtId="0" fontId="11" fillId="2" borderId="42" xfId="0" applyFont="1" applyFill="1" applyBorder="1"/>
    <xf numFmtId="0" fontId="11" fillId="2" borderId="57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right"/>
    </xf>
    <xf numFmtId="0" fontId="11" fillId="2" borderId="47" xfId="0" applyFont="1" applyFill="1" applyBorder="1" applyAlignment="1">
      <alignment horizontal="center"/>
    </xf>
    <xf numFmtId="1" fontId="12" fillId="6" borderId="49" xfId="0" applyNumberFormat="1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2" fillId="2" borderId="46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2" fontId="11" fillId="2" borderId="21" xfId="0" applyNumberFormat="1" applyFont="1" applyFill="1" applyBorder="1" applyAlignment="1">
      <alignment horizontal="center"/>
    </xf>
    <xf numFmtId="2" fontId="11" fillId="2" borderId="23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10" fontId="11" fillId="2" borderId="14" xfId="0" applyNumberFormat="1" applyFont="1" applyFill="1" applyBorder="1" applyAlignment="1">
      <alignment horizontal="center" vertical="center"/>
    </xf>
    <xf numFmtId="10" fontId="11" fillId="2" borderId="15" xfId="0" applyNumberFormat="1" applyFont="1" applyFill="1" applyBorder="1" applyAlignment="1">
      <alignment horizontal="center" vertical="center"/>
    </xf>
    <xf numFmtId="10" fontId="11" fillId="2" borderId="32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left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1" xfId="0" applyNumberFormat="1" applyFont="1" applyFill="1" applyBorder="1" applyAlignment="1">
      <alignment horizontal="center"/>
    </xf>
    <xf numFmtId="171" fontId="11" fillId="2" borderId="35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1" fontId="12" fillId="6" borderId="15" xfId="0" applyNumberFormat="1" applyFont="1" applyFill="1" applyBorder="1" applyAlignment="1">
      <alignment horizontal="center"/>
    </xf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7" xfId="0" applyFont="1" applyFill="1" applyBorder="1"/>
    <xf numFmtId="0" fontId="11" fillId="2" borderId="11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3" xfId="0" applyNumberFormat="1" applyFont="1" applyFill="1" applyBorder="1" applyAlignment="1">
      <alignment horizontal="center" vertical="center"/>
    </xf>
    <xf numFmtId="2" fontId="11" fillId="2" borderId="13" xfId="0" applyNumberFormat="1" applyFont="1" applyFill="1" applyBorder="1" applyAlignment="1">
      <alignment horizontal="center"/>
    </xf>
    <xf numFmtId="2" fontId="11" fillId="2" borderId="14" xfId="0" applyNumberFormat="1" applyFont="1" applyFill="1" applyBorder="1" applyAlignment="1">
      <alignment horizontal="center"/>
    </xf>
    <xf numFmtId="2" fontId="11" fillId="2" borderId="15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3" borderId="0" xfId="0" applyFont="1" applyFill="1" applyProtection="1">
      <protection locked="0"/>
    </xf>
    <xf numFmtId="0" fontId="12" fillId="2" borderId="24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/>
    </xf>
    <xf numFmtId="10" fontId="11" fillId="2" borderId="33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5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" fontId="12" fillId="6" borderId="52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2" fontId="11" fillId="2" borderId="43" xfId="0" applyNumberFormat="1" applyFont="1" applyFill="1" applyBorder="1" applyAlignment="1">
      <alignment horizontal="center"/>
    </xf>
    <xf numFmtId="1" fontId="12" fillId="6" borderId="48" xfId="0" applyNumberFormat="1" applyFont="1" applyFill="1" applyBorder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2" fontId="11" fillId="7" borderId="30" xfId="0" applyNumberFormat="1" applyFont="1" applyFill="1" applyBorder="1" applyAlignment="1">
      <alignment horizontal="center"/>
    </xf>
    <xf numFmtId="0" fontId="11" fillId="2" borderId="7" xfId="0" applyFont="1" applyFill="1" applyBorder="1" applyProtection="1">
      <protection locked="0"/>
    </xf>
    <xf numFmtId="0" fontId="12" fillId="2" borderId="11" xfId="0" applyFont="1" applyFill="1" applyBorder="1" applyProtection="1">
      <protection locked="0"/>
    </xf>
    <xf numFmtId="0" fontId="11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2" fontId="13" fillId="3" borderId="0" xfId="0" applyNumberFormat="1" applyFont="1" applyFill="1" applyAlignment="1" applyProtection="1">
      <alignment horizontal="center"/>
      <protection locked="0"/>
    </xf>
    <xf numFmtId="0" fontId="13" fillId="3" borderId="22" xfId="0" applyFont="1" applyFill="1" applyBorder="1" applyAlignment="1" applyProtection="1">
      <alignment horizontal="center"/>
      <protection locked="0"/>
    </xf>
    <xf numFmtId="0" fontId="13" fillId="3" borderId="24" xfId="0" applyFont="1" applyFill="1" applyBorder="1" applyAlignment="1" applyProtection="1">
      <alignment horizontal="center"/>
      <protection locked="0"/>
    </xf>
    <xf numFmtId="0" fontId="13" fillId="3" borderId="29" xfId="0" applyFont="1" applyFill="1" applyBorder="1" applyAlignment="1" applyProtection="1">
      <alignment horizontal="center"/>
      <protection locked="0"/>
    </xf>
    <xf numFmtId="0" fontId="13" fillId="3" borderId="23" xfId="0" applyFont="1" applyFill="1" applyBorder="1" applyAlignment="1" applyProtection="1">
      <alignment horizontal="center"/>
      <protection locked="0"/>
    </xf>
    <xf numFmtId="0" fontId="13" fillId="3" borderId="34" xfId="0" applyFont="1" applyFill="1" applyBorder="1" applyAlignment="1" applyProtection="1">
      <alignment horizontal="center"/>
      <protection locked="0"/>
    </xf>
    <xf numFmtId="0" fontId="13" fillId="3" borderId="51" xfId="0" applyFont="1" applyFill="1" applyBorder="1" applyAlignment="1" applyProtection="1">
      <alignment horizontal="center"/>
      <protection locked="0"/>
    </xf>
    <xf numFmtId="0" fontId="13" fillId="3" borderId="16" xfId="0" applyFont="1" applyFill="1" applyBorder="1" applyAlignment="1" applyProtection="1">
      <alignment horizontal="center"/>
      <protection locked="0"/>
    </xf>
    <xf numFmtId="0" fontId="13" fillId="3" borderId="27" xfId="0" applyFont="1" applyFill="1" applyBorder="1" applyAlignment="1" applyProtection="1">
      <alignment horizontal="center"/>
      <protection locked="0"/>
    </xf>
    <xf numFmtId="0" fontId="13" fillId="3" borderId="21" xfId="0" applyFont="1" applyFill="1" applyBorder="1" applyAlignment="1" applyProtection="1">
      <alignment horizontal="center"/>
      <protection locked="0"/>
    </xf>
    <xf numFmtId="0" fontId="13" fillId="3" borderId="42" xfId="0" applyFont="1" applyFill="1" applyBorder="1" applyAlignment="1" applyProtection="1">
      <alignment horizontal="center"/>
      <protection locked="0"/>
    </xf>
    <xf numFmtId="10" fontId="13" fillId="7" borderId="33" xfId="0" applyNumberFormat="1" applyFont="1" applyFill="1" applyBorder="1" applyAlignment="1">
      <alignment horizontal="center"/>
    </xf>
    <xf numFmtId="10" fontId="13" fillId="6" borderId="53" xfId="0" applyNumberFormat="1" applyFont="1" applyFill="1" applyBorder="1" applyAlignment="1">
      <alignment horizontal="center"/>
    </xf>
    <xf numFmtId="0" fontId="13" fillId="7" borderId="45" xfId="0" applyFont="1" applyFill="1" applyBorder="1" applyAlignment="1">
      <alignment horizontal="center"/>
    </xf>
    <xf numFmtId="0" fontId="23" fillId="3" borderId="0" xfId="0" applyFont="1" applyFill="1" applyAlignment="1" applyProtection="1">
      <alignment horizontal="center"/>
      <protection locked="0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3" fillId="7" borderId="27" xfId="0" applyNumberFormat="1" applyFont="1" applyFill="1" applyBorder="1" applyAlignment="1">
      <alignment horizontal="center"/>
    </xf>
    <xf numFmtId="10" fontId="13" fillId="6" borderId="27" xfId="0" applyNumberFormat="1" applyFont="1" applyFill="1" applyBorder="1" applyAlignment="1">
      <alignment horizontal="center"/>
    </xf>
    <xf numFmtId="0" fontId="13" fillId="7" borderId="17" xfId="0" applyFont="1" applyFill="1" applyBorder="1" applyAlignment="1">
      <alignment horizontal="center"/>
    </xf>
    <xf numFmtId="165" fontId="13" fillId="2" borderId="0" xfId="0" applyNumberFormat="1" applyFont="1" applyFill="1" applyAlignment="1">
      <alignment horizontal="center"/>
    </xf>
    <xf numFmtId="0" fontId="11" fillId="3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6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 wrapText="1"/>
      <protection locked="0"/>
    </xf>
    <xf numFmtId="0" fontId="12" fillId="2" borderId="40" xfId="0" applyFont="1" applyFill="1" applyBorder="1" applyAlignment="1">
      <alignment horizontal="center"/>
    </xf>
    <xf numFmtId="0" fontId="22" fillId="2" borderId="18" xfId="0" applyFont="1" applyFill="1" applyBorder="1" applyAlignment="1">
      <alignment horizontal="center"/>
    </xf>
    <xf numFmtId="0" fontId="22" fillId="2" borderId="19" xfId="0" applyFont="1" applyFill="1" applyBorder="1" applyAlignment="1">
      <alignment horizontal="center"/>
    </xf>
    <xf numFmtId="0" fontId="22" fillId="2" borderId="20" xfId="0" applyFont="1" applyFill="1" applyBorder="1" applyAlignment="1">
      <alignment horizontal="center"/>
    </xf>
    <xf numFmtId="171" fontId="13" fillId="3" borderId="23" xfId="0" applyNumberFormat="1" applyFont="1" applyFill="1" applyBorder="1" applyAlignment="1" applyProtection="1">
      <alignment horizontal="center"/>
      <protection locked="0"/>
    </xf>
    <xf numFmtId="171" fontId="13" fillId="3" borderId="31" xfId="0" applyNumberFormat="1" applyFont="1" applyFill="1" applyBorder="1" applyAlignment="1" applyProtection="1">
      <alignment horizontal="center"/>
      <protection locked="0"/>
    </xf>
    <xf numFmtId="171" fontId="13" fillId="3" borderId="35" xfId="0" applyNumberFormat="1" applyFont="1" applyFill="1" applyBorder="1" applyAlignment="1" applyProtection="1">
      <alignment horizontal="center"/>
      <protection locked="0"/>
    </xf>
    <xf numFmtId="0" fontId="25" fillId="2" borderId="0" xfId="1" applyFill="1"/>
    <xf numFmtId="0" fontId="2" fillId="2" borderId="0" xfId="1" applyFont="1" applyFill="1"/>
    <xf numFmtId="0" fontId="2" fillId="2" borderId="11" xfId="1" applyFont="1" applyFill="1" applyBorder="1"/>
    <xf numFmtId="0" fontId="1" fillId="2" borderId="11" xfId="1" applyFont="1" applyFill="1" applyBorder="1"/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10" fontId="2" fillId="2" borderId="9" xfId="1" applyNumberFormat="1" applyFont="1" applyFill="1" applyBorder="1"/>
    <xf numFmtId="0" fontId="2" fillId="2" borderId="0" xfId="1" applyFont="1" applyFill="1" applyAlignment="1">
      <alignment horizontal="center"/>
    </xf>
    <xf numFmtId="0" fontId="2" fillId="2" borderId="9" xfId="1" applyFont="1" applyFill="1" applyBorder="1"/>
    <xf numFmtId="0" fontId="6" fillId="2" borderId="0" xfId="1" applyFont="1" applyFill="1" applyProtection="1">
      <protection locked="0"/>
    </xf>
    <xf numFmtId="0" fontId="6" fillId="2" borderId="0" xfId="1" applyFont="1" applyFill="1" applyAlignment="1" applyProtection="1">
      <alignment horizontal="left"/>
      <protection locked="0"/>
    </xf>
    <xf numFmtId="0" fontId="5" fillId="2" borderId="0" xfId="1" applyFont="1" applyFill="1"/>
    <xf numFmtId="0" fontId="6" fillId="2" borderId="0" xfId="1" applyFont="1" applyFill="1"/>
    <xf numFmtId="0" fontId="6" fillId="2" borderId="8" xfId="1" applyFont="1" applyFill="1" applyBorder="1"/>
    <xf numFmtId="0" fontId="6" fillId="2" borderId="7" xfId="1" applyFont="1" applyFill="1" applyBorder="1"/>
    <xf numFmtId="0" fontId="5" fillId="2" borderId="7" xfId="1" applyFont="1" applyFill="1" applyBorder="1" applyAlignment="1">
      <alignment horizontal="center"/>
    </xf>
    <xf numFmtId="0" fontId="5" fillId="4" borderId="1" xfId="1" applyFont="1" applyFill="1" applyBorder="1" applyAlignment="1">
      <alignment horizontal="center"/>
    </xf>
    <xf numFmtId="0" fontId="6" fillId="2" borderId="5" xfId="1" applyFont="1" applyFill="1" applyBorder="1"/>
    <xf numFmtId="0" fontId="6" fillId="2" borderId="6" xfId="1" applyFont="1" applyFill="1" applyBorder="1"/>
    <xf numFmtId="165" fontId="5" fillId="2" borderId="0" xfId="1" applyNumberFormat="1" applyFont="1" applyFill="1" applyAlignment="1">
      <alignment horizontal="center"/>
    </xf>
    <xf numFmtId="10" fontId="5" fillId="5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2" fontId="5" fillId="4" borderId="1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1" fontId="5" fillId="4" borderId="2" xfId="1" applyNumberFormat="1" applyFont="1" applyFill="1" applyBorder="1" applyAlignment="1">
      <alignment horizontal="center"/>
    </xf>
    <xf numFmtId="0" fontId="6" fillId="2" borderId="4" xfId="1" applyFont="1" applyFill="1" applyBorder="1"/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0" fontId="6" fillId="2" borderId="3" xfId="1" applyFont="1" applyFill="1" applyBorder="1" applyAlignment="1">
      <alignment horizontal="center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left"/>
    </xf>
    <xf numFmtId="2" fontId="5" fillId="2" borderId="0" xfId="1" applyNumberFormat="1" applyFont="1" applyFill="1" applyAlignment="1">
      <alignment horizontal="center"/>
    </xf>
    <xf numFmtId="0" fontId="4" fillId="2" borderId="0" xfId="1" applyFont="1" applyFill="1" applyAlignment="1">
      <alignment horizontal="left"/>
    </xf>
    <xf numFmtId="0" fontId="4" fillId="2" borderId="0" xfId="1" applyFont="1" applyFill="1"/>
    <xf numFmtId="0" fontId="5" fillId="2" borderId="0" xfId="1" applyFont="1" applyFill="1" applyAlignment="1">
      <alignment horizontal="center"/>
    </xf>
    <xf numFmtId="0" fontId="3" fillId="2" borderId="0" xfId="1" applyFont="1" applyFill="1" applyAlignment="1">
      <alignment horizontal="center"/>
    </xf>
    <xf numFmtId="0" fontId="2" fillId="2" borderId="0" xfId="1" applyFont="1" applyFill="1" applyAlignment="1">
      <alignment horizontal="right"/>
    </xf>
    <xf numFmtId="0" fontId="1" fillId="2" borderId="0" xfId="1" applyFont="1" applyFill="1"/>
    <xf numFmtId="14" fontId="2" fillId="2" borderId="7" xfId="1" applyNumberFormat="1" applyFont="1" applyFill="1" applyBorder="1"/>
  </cellXfs>
  <cellStyles count="2">
    <cellStyle name="Normal" xfId="0" builtinId="0"/>
    <cellStyle name="Normal 2" xfId="1"/>
  </cellStyles>
  <dxfs count="21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topLeftCell="A19" workbookViewId="0">
      <selection activeCell="B43" sqref="B43"/>
    </sheetView>
  </sheetViews>
  <sheetFormatPr defaultRowHeight="13.5" x14ac:dyDescent="0.25"/>
  <cols>
    <col min="1" max="1" width="27.5703125" style="278" customWidth="1"/>
    <col min="2" max="2" width="20.42578125" style="278" customWidth="1"/>
    <col min="3" max="3" width="31.85546875" style="278" customWidth="1"/>
    <col min="4" max="4" width="25.85546875" style="278" customWidth="1"/>
    <col min="5" max="5" width="25.7109375" style="278" customWidth="1"/>
    <col min="6" max="6" width="23.140625" style="278" customWidth="1"/>
    <col min="7" max="7" width="28.42578125" style="278" customWidth="1"/>
    <col min="8" max="8" width="21.5703125" style="278" customWidth="1"/>
    <col min="9" max="9" width="9.140625" style="278" customWidth="1"/>
    <col min="10" max="16384" width="9.140625" style="277"/>
  </cols>
  <sheetData>
    <row r="14" spans="1:6" ht="15" customHeight="1" x14ac:dyDescent="0.3">
      <c r="A14" s="322"/>
      <c r="C14" s="321"/>
      <c r="F14" s="321"/>
    </row>
    <row r="15" spans="1:6" ht="18.75" customHeight="1" x14ac:dyDescent="0.3">
      <c r="A15" s="320" t="s">
        <v>0</v>
      </c>
      <c r="B15" s="320"/>
      <c r="C15" s="320"/>
      <c r="D15" s="320"/>
      <c r="E15" s="320"/>
    </row>
    <row r="16" spans="1:6" ht="16.5" customHeight="1" x14ac:dyDescent="0.3">
      <c r="A16" s="318" t="s">
        <v>1</v>
      </c>
      <c r="B16" s="317" t="s">
        <v>2</v>
      </c>
    </row>
    <row r="17" spans="1:5" ht="16.5" customHeight="1" x14ac:dyDescent="0.3">
      <c r="A17" s="315" t="s">
        <v>3</v>
      </c>
      <c r="B17" s="315" t="s">
        <v>5</v>
      </c>
      <c r="D17" s="319"/>
      <c r="E17" s="292"/>
    </row>
    <row r="18" spans="1:5" ht="16.5" customHeight="1" x14ac:dyDescent="0.3">
      <c r="A18" s="291" t="s">
        <v>4</v>
      </c>
      <c r="B18" s="315" t="s">
        <v>125</v>
      </c>
      <c r="C18" s="292"/>
      <c r="D18" s="292"/>
      <c r="E18" s="292"/>
    </row>
    <row r="19" spans="1:5" ht="16.5" customHeight="1" x14ac:dyDescent="0.3">
      <c r="A19" s="291" t="s">
        <v>6</v>
      </c>
      <c r="B19" s="316">
        <v>99.82</v>
      </c>
      <c r="C19" s="292"/>
      <c r="D19" s="292"/>
      <c r="E19" s="292"/>
    </row>
    <row r="20" spans="1:5" ht="16.5" customHeight="1" x14ac:dyDescent="0.3">
      <c r="A20" s="315" t="s">
        <v>8</v>
      </c>
      <c r="B20" s="316">
        <v>31.18</v>
      </c>
      <c r="C20" s="292"/>
      <c r="D20" s="292"/>
      <c r="E20" s="292"/>
    </row>
    <row r="21" spans="1:5" ht="16.5" customHeight="1" x14ac:dyDescent="0.3">
      <c r="A21" s="315" t="s">
        <v>10</v>
      </c>
      <c r="B21" s="314">
        <f>31.18/100</f>
        <v>0.31180000000000002</v>
      </c>
      <c r="C21" s="292"/>
      <c r="D21" s="292"/>
      <c r="E21" s="292"/>
    </row>
    <row r="22" spans="1:5" ht="15.75" customHeight="1" x14ac:dyDescent="0.25">
      <c r="A22" s="292"/>
      <c r="B22" s="292"/>
      <c r="C22" s="292"/>
      <c r="D22" s="292"/>
      <c r="E22" s="292"/>
    </row>
    <row r="23" spans="1:5" ht="16.5" customHeight="1" x14ac:dyDescent="0.3">
      <c r="A23" s="312" t="s">
        <v>13</v>
      </c>
      <c r="B23" s="313" t="s">
        <v>14</v>
      </c>
      <c r="C23" s="312" t="s">
        <v>15</v>
      </c>
      <c r="D23" s="312" t="s">
        <v>16</v>
      </c>
      <c r="E23" s="312" t="s">
        <v>17</v>
      </c>
    </row>
    <row r="24" spans="1:5" ht="16.5" customHeight="1" x14ac:dyDescent="0.3">
      <c r="A24" s="308">
        <v>1</v>
      </c>
      <c r="B24" s="310">
        <v>69100120</v>
      </c>
      <c r="C24" s="310">
        <v>5423.63</v>
      </c>
      <c r="D24" s="309">
        <v>1.05</v>
      </c>
      <c r="E24" s="311">
        <v>6.4</v>
      </c>
    </row>
    <row r="25" spans="1:5" ht="16.5" customHeight="1" x14ac:dyDescent="0.3">
      <c r="A25" s="308">
        <v>2</v>
      </c>
      <c r="B25" s="310">
        <v>68816374</v>
      </c>
      <c r="C25" s="310">
        <v>5443.11</v>
      </c>
      <c r="D25" s="309">
        <v>1.04</v>
      </c>
      <c r="E25" s="309">
        <v>6.4</v>
      </c>
    </row>
    <row r="26" spans="1:5" ht="16.5" customHeight="1" x14ac:dyDescent="0.3">
      <c r="A26" s="308">
        <v>3</v>
      </c>
      <c r="B26" s="310">
        <v>69175470</v>
      </c>
      <c r="C26" s="310">
        <v>5453.91</v>
      </c>
      <c r="D26" s="309">
        <v>1.04</v>
      </c>
      <c r="E26" s="309">
        <v>6.41</v>
      </c>
    </row>
    <row r="27" spans="1:5" ht="16.5" customHeight="1" x14ac:dyDescent="0.3">
      <c r="A27" s="308">
        <v>4</v>
      </c>
      <c r="B27" s="310">
        <v>69203754</v>
      </c>
      <c r="C27" s="310">
        <v>5462.31</v>
      </c>
      <c r="D27" s="309">
        <v>1.04</v>
      </c>
      <c r="E27" s="309">
        <v>6.41</v>
      </c>
    </row>
    <row r="28" spans="1:5" ht="16.5" customHeight="1" x14ac:dyDescent="0.3">
      <c r="A28" s="308">
        <v>5</v>
      </c>
      <c r="B28" s="310">
        <v>69290544</v>
      </c>
      <c r="C28" s="310">
        <v>5448.86</v>
      </c>
      <c r="D28" s="309">
        <v>1.04</v>
      </c>
      <c r="E28" s="309">
        <v>6.4</v>
      </c>
    </row>
    <row r="29" spans="1:5" ht="16.5" customHeight="1" x14ac:dyDescent="0.3">
      <c r="A29" s="308">
        <v>6</v>
      </c>
      <c r="B29" s="307">
        <v>69051070</v>
      </c>
      <c r="C29" s="307">
        <v>5483.86</v>
      </c>
      <c r="D29" s="306">
        <v>1.06</v>
      </c>
      <c r="E29" s="306">
        <v>6.4</v>
      </c>
    </row>
    <row r="30" spans="1:5" ht="16.5" customHeight="1" x14ac:dyDescent="0.3">
      <c r="A30" s="305" t="s">
        <v>18</v>
      </c>
      <c r="B30" s="304">
        <f>AVERAGE(B24:B29)</f>
        <v>69106222</v>
      </c>
      <c r="C30" s="303">
        <f>AVERAGE(C24:C29)</f>
        <v>5452.6133333333337</v>
      </c>
      <c r="D30" s="302">
        <f>AVERAGE(D24:D29)</f>
        <v>1.0449999999999999</v>
      </c>
      <c r="E30" s="302">
        <f>AVERAGE(E24:E29)</f>
        <v>6.4033333333333333</v>
      </c>
    </row>
    <row r="31" spans="1:5" ht="16.5" customHeight="1" x14ac:dyDescent="0.3">
      <c r="A31" s="301" t="s">
        <v>19</v>
      </c>
      <c r="B31" s="300">
        <f>(STDEV(B24:B29)/B30)</f>
        <v>2.3810264582719951E-3</v>
      </c>
      <c r="C31" s="299"/>
      <c r="D31" s="299"/>
      <c r="E31" s="298"/>
    </row>
    <row r="32" spans="1:5" s="278" customFormat="1" ht="16.5" customHeight="1" x14ac:dyDescent="0.3">
      <c r="A32" s="297" t="s">
        <v>20</v>
      </c>
      <c r="B32" s="296">
        <f>COUNT(B24:B29)</f>
        <v>6</v>
      </c>
      <c r="C32" s="295"/>
      <c r="D32" s="294"/>
      <c r="E32" s="293"/>
    </row>
    <row r="33" spans="1:5" s="278" customFormat="1" ht="15.75" customHeight="1" x14ac:dyDescent="0.25">
      <c r="A33" s="292"/>
      <c r="B33" s="292"/>
      <c r="C33" s="292"/>
      <c r="D33" s="292"/>
      <c r="E33" s="292"/>
    </row>
    <row r="34" spans="1:5" s="278" customFormat="1" ht="16.5" customHeight="1" x14ac:dyDescent="0.3">
      <c r="A34" s="291" t="s">
        <v>21</v>
      </c>
      <c r="B34" s="290" t="s">
        <v>22</v>
      </c>
      <c r="C34" s="289"/>
      <c r="D34" s="289"/>
      <c r="E34" s="289"/>
    </row>
    <row r="35" spans="1:5" ht="16.5" customHeight="1" x14ac:dyDescent="0.3">
      <c r="A35" s="291"/>
      <c r="B35" s="290" t="s">
        <v>23</v>
      </c>
      <c r="C35" s="289"/>
      <c r="D35" s="289"/>
      <c r="E35" s="289"/>
    </row>
    <row r="36" spans="1:5" ht="16.5" customHeight="1" x14ac:dyDescent="0.3">
      <c r="A36" s="291"/>
      <c r="B36" s="290" t="s">
        <v>124</v>
      </c>
      <c r="C36" s="289"/>
      <c r="D36" s="289"/>
      <c r="E36" s="289"/>
    </row>
    <row r="37" spans="1:5" ht="15.75" customHeight="1" x14ac:dyDescent="0.25">
      <c r="A37" s="292"/>
      <c r="B37" s="292"/>
      <c r="C37" s="292"/>
      <c r="D37" s="292"/>
      <c r="E37" s="292"/>
    </row>
    <row r="38" spans="1:5" ht="16.5" customHeight="1" x14ac:dyDescent="0.3">
      <c r="A38" s="318" t="s">
        <v>1</v>
      </c>
      <c r="B38" s="317" t="s">
        <v>25</v>
      </c>
    </row>
    <row r="39" spans="1:5" ht="16.5" customHeight="1" x14ac:dyDescent="0.3">
      <c r="A39" s="291" t="s">
        <v>4</v>
      </c>
      <c r="B39" s="315"/>
      <c r="C39" s="292"/>
      <c r="D39" s="292"/>
      <c r="E39" s="292"/>
    </row>
    <row r="40" spans="1:5" ht="16.5" customHeight="1" x14ac:dyDescent="0.3">
      <c r="A40" s="291" t="s">
        <v>6</v>
      </c>
      <c r="B40" s="316"/>
      <c r="C40" s="292"/>
      <c r="D40" s="292"/>
      <c r="E40" s="292"/>
    </row>
    <row r="41" spans="1:5" ht="16.5" customHeight="1" x14ac:dyDescent="0.3">
      <c r="A41" s="315" t="s">
        <v>8</v>
      </c>
      <c r="B41" s="316"/>
      <c r="C41" s="292"/>
      <c r="D41" s="292"/>
      <c r="E41" s="292"/>
    </row>
    <row r="42" spans="1:5" ht="16.5" customHeight="1" x14ac:dyDescent="0.3">
      <c r="A42" s="315" t="s">
        <v>10</v>
      </c>
      <c r="B42" s="314"/>
      <c r="C42" s="292"/>
      <c r="D42" s="292"/>
      <c r="E42" s="292"/>
    </row>
    <row r="43" spans="1:5" ht="15.75" customHeight="1" x14ac:dyDescent="0.25">
      <c r="A43" s="292"/>
      <c r="B43" s="292"/>
      <c r="C43" s="292"/>
      <c r="D43" s="292"/>
      <c r="E43" s="292"/>
    </row>
    <row r="44" spans="1:5" ht="16.5" customHeight="1" x14ac:dyDescent="0.3">
      <c r="A44" s="312" t="s">
        <v>13</v>
      </c>
      <c r="B44" s="313" t="s">
        <v>14</v>
      </c>
      <c r="C44" s="312" t="s">
        <v>15</v>
      </c>
      <c r="D44" s="312" t="s">
        <v>16</v>
      </c>
      <c r="E44" s="312" t="s">
        <v>17</v>
      </c>
    </row>
    <row r="45" spans="1:5" ht="16.5" customHeight="1" x14ac:dyDescent="0.3">
      <c r="A45" s="308">
        <v>1</v>
      </c>
      <c r="B45" s="310"/>
      <c r="C45" s="310"/>
      <c r="D45" s="309"/>
      <c r="E45" s="311"/>
    </row>
    <row r="46" spans="1:5" ht="16.5" customHeight="1" x14ac:dyDescent="0.3">
      <c r="A46" s="308">
        <v>2</v>
      </c>
      <c r="B46" s="310"/>
      <c r="C46" s="310"/>
      <c r="D46" s="309"/>
      <c r="E46" s="309"/>
    </row>
    <row r="47" spans="1:5" ht="16.5" customHeight="1" x14ac:dyDescent="0.3">
      <c r="A47" s="308">
        <v>3</v>
      </c>
      <c r="B47" s="310"/>
      <c r="C47" s="310"/>
      <c r="D47" s="309"/>
      <c r="E47" s="309"/>
    </row>
    <row r="48" spans="1:5" ht="16.5" customHeight="1" x14ac:dyDescent="0.3">
      <c r="A48" s="308">
        <v>4</v>
      </c>
      <c r="B48" s="310"/>
      <c r="C48" s="310"/>
      <c r="D48" s="309"/>
      <c r="E48" s="309"/>
    </row>
    <row r="49" spans="1:7" ht="16.5" customHeight="1" x14ac:dyDescent="0.3">
      <c r="A49" s="308">
        <v>5</v>
      </c>
      <c r="B49" s="310"/>
      <c r="C49" s="310"/>
      <c r="D49" s="309"/>
      <c r="E49" s="309"/>
    </row>
    <row r="50" spans="1:7" ht="16.5" customHeight="1" x14ac:dyDescent="0.3">
      <c r="A50" s="308">
        <v>6</v>
      </c>
      <c r="B50" s="307"/>
      <c r="C50" s="307"/>
      <c r="D50" s="306"/>
      <c r="E50" s="306"/>
    </row>
    <row r="51" spans="1:7" ht="16.5" customHeight="1" x14ac:dyDescent="0.3">
      <c r="A51" s="305" t="s">
        <v>18</v>
      </c>
      <c r="B51" s="304" t="e">
        <f>AVERAGE(B45:B50)</f>
        <v>#DIV/0!</v>
      </c>
      <c r="C51" s="303" t="e">
        <f>AVERAGE(C45:C50)</f>
        <v>#DIV/0!</v>
      </c>
      <c r="D51" s="302" t="e">
        <f>AVERAGE(D45:D50)</f>
        <v>#DIV/0!</v>
      </c>
      <c r="E51" s="302" t="e">
        <f>AVERAGE(E45:E50)</f>
        <v>#DIV/0!</v>
      </c>
    </row>
    <row r="52" spans="1:7" ht="16.5" customHeight="1" x14ac:dyDescent="0.3">
      <c r="A52" s="301" t="s">
        <v>19</v>
      </c>
      <c r="B52" s="300" t="e">
        <f>(STDEV(B45:B50)/B51)</f>
        <v>#DIV/0!</v>
      </c>
      <c r="C52" s="299"/>
      <c r="D52" s="299"/>
      <c r="E52" s="298"/>
    </row>
    <row r="53" spans="1:7" s="278" customFormat="1" ht="16.5" customHeight="1" x14ac:dyDescent="0.3">
      <c r="A53" s="297" t="s">
        <v>20</v>
      </c>
      <c r="B53" s="296">
        <f>COUNT(B45:B50)</f>
        <v>0</v>
      </c>
      <c r="C53" s="295"/>
      <c r="D53" s="294"/>
      <c r="E53" s="293"/>
    </row>
    <row r="54" spans="1:7" s="278" customFormat="1" ht="15.75" customHeight="1" x14ac:dyDescent="0.25">
      <c r="A54" s="292"/>
      <c r="B54" s="292"/>
      <c r="C54" s="292"/>
      <c r="D54" s="292"/>
      <c r="E54" s="292"/>
    </row>
    <row r="55" spans="1:7" s="278" customFormat="1" ht="16.5" customHeight="1" x14ac:dyDescent="0.3">
      <c r="A55" s="291" t="s">
        <v>21</v>
      </c>
      <c r="B55" s="290" t="s">
        <v>22</v>
      </c>
      <c r="C55" s="289"/>
      <c r="D55" s="289"/>
      <c r="E55" s="289"/>
    </row>
    <row r="56" spans="1:7" ht="16.5" customHeight="1" x14ac:dyDescent="0.3">
      <c r="A56" s="291"/>
      <c r="B56" s="290" t="s">
        <v>23</v>
      </c>
      <c r="C56" s="289"/>
      <c r="D56" s="289"/>
      <c r="E56" s="289"/>
    </row>
    <row r="57" spans="1:7" ht="16.5" customHeight="1" x14ac:dyDescent="0.3">
      <c r="A57" s="291"/>
      <c r="B57" s="290" t="s">
        <v>24</v>
      </c>
      <c r="C57" s="289"/>
      <c r="D57" s="289"/>
      <c r="E57" s="289"/>
    </row>
    <row r="58" spans="1:7" ht="14.25" customHeight="1" thickBot="1" x14ac:dyDescent="0.3">
      <c r="A58" s="288"/>
      <c r="B58" s="287"/>
      <c r="D58" s="286"/>
      <c r="F58" s="277"/>
      <c r="G58" s="277"/>
    </row>
    <row r="59" spans="1:7" ht="15" customHeight="1" x14ac:dyDescent="0.3">
      <c r="B59" s="285" t="s">
        <v>26</v>
      </c>
      <c r="C59" s="285"/>
      <c r="E59" s="283" t="s">
        <v>27</v>
      </c>
      <c r="F59" s="284"/>
      <c r="G59" s="283" t="s">
        <v>28</v>
      </c>
    </row>
    <row r="60" spans="1:7" ht="15" customHeight="1" x14ac:dyDescent="0.3">
      <c r="A60" s="281" t="s">
        <v>29</v>
      </c>
      <c r="B60" s="282" t="s">
        <v>123</v>
      </c>
      <c r="C60" s="282"/>
      <c r="E60" s="323">
        <v>42889</v>
      </c>
      <c r="G60" s="282"/>
    </row>
    <row r="61" spans="1:7" ht="15" customHeight="1" x14ac:dyDescent="0.3">
      <c r="A61" s="281" t="s">
        <v>30</v>
      </c>
      <c r="B61" s="280"/>
      <c r="C61" s="280"/>
      <c r="E61" s="280"/>
      <c r="G61" s="27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34" t="s">
        <v>31</v>
      </c>
      <c r="B11" s="235"/>
      <c r="C11" s="235"/>
      <c r="D11" s="235"/>
      <c r="E11" s="235"/>
      <c r="F11" s="236"/>
      <c r="G11" s="43"/>
    </row>
    <row r="12" spans="1:7" ht="16.5" customHeight="1" x14ac:dyDescent="0.3">
      <c r="A12" s="233" t="s">
        <v>32</v>
      </c>
      <c r="B12" s="233"/>
      <c r="C12" s="233"/>
      <c r="D12" s="233"/>
      <c r="E12" s="233"/>
      <c r="F12" s="233"/>
      <c r="G12" s="42"/>
    </row>
    <row r="14" spans="1:7" ht="16.5" customHeight="1" x14ac:dyDescent="0.3">
      <c r="A14" s="238" t="s">
        <v>33</v>
      </c>
      <c r="B14" s="238"/>
      <c r="C14" s="12" t="s">
        <v>5</v>
      </c>
    </row>
    <row r="15" spans="1:7" ht="16.5" customHeight="1" x14ac:dyDescent="0.3">
      <c r="A15" s="238" t="s">
        <v>34</v>
      </c>
      <c r="B15" s="238"/>
      <c r="C15" s="12" t="s">
        <v>7</v>
      </c>
    </row>
    <row r="16" spans="1:7" ht="16.5" customHeight="1" x14ac:dyDescent="0.3">
      <c r="A16" s="238" t="s">
        <v>35</v>
      </c>
      <c r="B16" s="238"/>
      <c r="C16" s="12" t="s">
        <v>9</v>
      </c>
    </row>
    <row r="17" spans="1:5" ht="16.5" customHeight="1" x14ac:dyDescent="0.3">
      <c r="A17" s="238" t="s">
        <v>36</v>
      </c>
      <c r="B17" s="238"/>
      <c r="C17" s="12" t="s">
        <v>11</v>
      </c>
    </row>
    <row r="18" spans="1:5" ht="16.5" customHeight="1" x14ac:dyDescent="0.3">
      <c r="A18" s="238" t="s">
        <v>37</v>
      </c>
      <c r="B18" s="238"/>
      <c r="C18" s="49" t="s">
        <v>12</v>
      </c>
    </row>
    <row r="19" spans="1:5" ht="16.5" customHeight="1" x14ac:dyDescent="0.3">
      <c r="A19" s="238" t="s">
        <v>38</v>
      </c>
      <c r="B19" s="238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233" t="s">
        <v>1</v>
      </c>
      <c r="B21" s="233"/>
      <c r="C21" s="11" t="s">
        <v>39</v>
      </c>
      <c r="D21" s="18"/>
    </row>
    <row r="22" spans="1:5" ht="15.75" customHeight="1" x14ac:dyDescent="0.3">
      <c r="A22" s="237"/>
      <c r="B22" s="237"/>
      <c r="C22" s="9"/>
      <c r="D22" s="237"/>
      <c r="E22" s="237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1163.1199999999999</v>
      </c>
      <c r="D24" s="39">
        <f t="shared" ref="D24:D43" si="0">(C24-$C$46)/$C$46</f>
        <v>1.2143599918201213E-2</v>
      </c>
      <c r="E24" s="5"/>
    </row>
    <row r="25" spans="1:5" ht="15.75" customHeight="1" x14ac:dyDescent="0.3">
      <c r="C25" s="47">
        <v>1139.97</v>
      </c>
      <c r="D25" s="40">
        <f t="shared" si="0"/>
        <v>-8.0014619310544276E-3</v>
      </c>
      <c r="E25" s="5"/>
    </row>
    <row r="26" spans="1:5" ht="15.75" customHeight="1" x14ac:dyDescent="0.3">
      <c r="C26" s="47">
        <v>1139.3399999999999</v>
      </c>
      <c r="D26" s="40">
        <f t="shared" si="0"/>
        <v>-8.5496860764122402E-3</v>
      </c>
      <c r="E26" s="5"/>
    </row>
    <row r="27" spans="1:5" ht="15.75" customHeight="1" x14ac:dyDescent="0.3">
      <c r="C27" s="47">
        <v>1140.72</v>
      </c>
      <c r="D27" s="40">
        <f t="shared" si="0"/>
        <v>-7.3488141389619092E-3</v>
      </c>
      <c r="E27" s="5"/>
    </row>
    <row r="28" spans="1:5" ht="15.75" customHeight="1" x14ac:dyDescent="0.3">
      <c r="C28" s="47">
        <v>1144.82</v>
      </c>
      <c r="D28" s="40">
        <f t="shared" si="0"/>
        <v>-3.7810062088562166E-3</v>
      </c>
      <c r="E28" s="5"/>
    </row>
    <row r="29" spans="1:5" ht="15.75" customHeight="1" x14ac:dyDescent="0.3">
      <c r="C29" s="47">
        <v>1140.98</v>
      </c>
      <c r="D29" s="40">
        <f t="shared" si="0"/>
        <v>-7.1225629043698436E-3</v>
      </c>
      <c r="E29" s="5"/>
    </row>
    <row r="30" spans="1:5" ht="15.75" customHeight="1" x14ac:dyDescent="0.3">
      <c r="C30" s="47">
        <v>1146.1600000000001</v>
      </c>
      <c r="D30" s="40">
        <f t="shared" si="0"/>
        <v>-2.6149421536507886E-3</v>
      </c>
      <c r="E30" s="5"/>
    </row>
    <row r="31" spans="1:5" ht="15.75" customHeight="1" x14ac:dyDescent="0.3">
      <c r="C31" s="47">
        <v>1153.31</v>
      </c>
      <c r="D31" s="40">
        <f t="shared" si="0"/>
        <v>3.6069667976311092E-3</v>
      </c>
      <c r="E31" s="5"/>
    </row>
    <row r="32" spans="1:5" ht="15.75" customHeight="1" x14ac:dyDescent="0.3">
      <c r="C32" s="47">
        <v>1146.99</v>
      </c>
      <c r="D32" s="40">
        <f t="shared" si="0"/>
        <v>-1.8926785970684642E-3</v>
      </c>
      <c r="E32" s="5"/>
    </row>
    <row r="33" spans="1:7" ht="15.75" customHeight="1" x14ac:dyDescent="0.3">
      <c r="C33" s="47">
        <v>1140.21</v>
      </c>
      <c r="D33" s="40">
        <f t="shared" si="0"/>
        <v>-7.7926146375848146E-3</v>
      </c>
      <c r="E33" s="5"/>
    </row>
    <row r="34" spans="1:7" ht="15.75" customHeight="1" x14ac:dyDescent="0.3">
      <c r="C34" s="47">
        <v>1150.75</v>
      </c>
      <c r="D34" s="40">
        <f t="shared" si="0"/>
        <v>1.3792623339553577E-3</v>
      </c>
      <c r="E34" s="5"/>
    </row>
    <row r="35" spans="1:7" ht="15.75" customHeight="1" x14ac:dyDescent="0.3">
      <c r="C35" s="47">
        <v>1161.97</v>
      </c>
      <c r="D35" s="40">
        <f t="shared" si="0"/>
        <v>1.114287330365947E-2</v>
      </c>
      <c r="E35" s="5"/>
    </row>
    <row r="36" spans="1:7" ht="15.75" customHeight="1" x14ac:dyDescent="0.3">
      <c r="C36" s="47">
        <v>1135.93</v>
      </c>
      <c r="D36" s="40">
        <f t="shared" si="0"/>
        <v>-1.1517058037792767E-2</v>
      </c>
      <c r="E36" s="5"/>
    </row>
    <row r="37" spans="1:7" ht="15.75" customHeight="1" x14ac:dyDescent="0.3">
      <c r="C37" s="47">
        <v>1143.42</v>
      </c>
      <c r="D37" s="40">
        <f t="shared" si="0"/>
        <v>-4.9992820874288002E-3</v>
      </c>
      <c r="E37" s="5"/>
    </row>
    <row r="38" spans="1:7" ht="15.75" customHeight="1" x14ac:dyDescent="0.3">
      <c r="C38" s="47">
        <v>1151.74</v>
      </c>
      <c r="D38" s="40">
        <f t="shared" si="0"/>
        <v>2.240757419517491E-3</v>
      </c>
      <c r="E38" s="5"/>
    </row>
    <row r="39" spans="1:7" ht="15.75" customHeight="1" x14ac:dyDescent="0.3">
      <c r="C39" s="47">
        <v>1164.7</v>
      </c>
      <c r="D39" s="40">
        <f t="shared" si="0"/>
        <v>1.3518511266876256E-2</v>
      </c>
      <c r="E39" s="5"/>
    </row>
    <row r="40" spans="1:7" ht="15.75" customHeight="1" x14ac:dyDescent="0.3">
      <c r="C40" s="47">
        <v>1153.4100000000001</v>
      </c>
      <c r="D40" s="40">
        <f t="shared" si="0"/>
        <v>3.6939865032435638E-3</v>
      </c>
      <c r="E40" s="5"/>
    </row>
    <row r="41" spans="1:7" ht="15.75" customHeight="1" x14ac:dyDescent="0.3">
      <c r="C41" s="47">
        <v>1158.56</v>
      </c>
      <c r="D41" s="40">
        <f t="shared" si="0"/>
        <v>8.1755013422787435E-3</v>
      </c>
      <c r="E41" s="5"/>
    </row>
    <row r="42" spans="1:7" ht="15.75" customHeight="1" x14ac:dyDescent="0.3">
      <c r="C42" s="47">
        <v>1158.24</v>
      </c>
      <c r="D42" s="40">
        <f t="shared" si="0"/>
        <v>7.8970382843193253E-3</v>
      </c>
      <c r="E42" s="5"/>
    </row>
    <row r="43" spans="1:7" ht="16.5" customHeight="1" x14ac:dyDescent="0.3">
      <c r="C43" s="48">
        <v>1148.96</v>
      </c>
      <c r="D43" s="41">
        <f t="shared" si="0"/>
        <v>-1.7839039650542314E-4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22983.300000000003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1149.1650000000002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231">
        <f>C46</f>
        <v>1149.1650000000002</v>
      </c>
      <c r="C49" s="45">
        <f>-IF(C46&lt;=80,10%,IF(C46&lt;250,7.5%,5%))</f>
        <v>-0.05</v>
      </c>
      <c r="D49" s="33">
        <f>IF(C46&lt;=80,C46*0.9,IF(C46&lt;250,C46*0.925,C46*0.95))</f>
        <v>1091.7067500000001</v>
      </c>
    </row>
    <row r="50" spans="1:6" ht="17.25" customHeight="1" x14ac:dyDescent="0.3">
      <c r="B50" s="232"/>
      <c r="C50" s="46">
        <f>IF(C46&lt;=80, 10%, IF(C46&lt;250, 7.5%, 5%))</f>
        <v>0.05</v>
      </c>
      <c r="D50" s="33">
        <f>IF(C46&lt;=80, C46*1.1, IF(C46&lt;250, C46*1.075, C46*1.05))</f>
        <v>1206.6232500000003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zoomScale="50" zoomScaleNormal="75" zoomScaleSheetLayoutView="50" workbookViewId="0">
      <selection activeCell="C29" sqref="C29:G29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41.140625" style="2" customWidth="1"/>
    <col min="9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39" t="s">
        <v>45</v>
      </c>
      <c r="B1" s="239"/>
      <c r="C1" s="239"/>
      <c r="D1" s="239"/>
      <c r="E1" s="239"/>
      <c r="F1" s="239"/>
      <c r="G1" s="239"/>
      <c r="H1" s="239"/>
    </row>
    <row r="2" spans="1:8" x14ac:dyDescent="0.25">
      <c r="A2" s="239"/>
      <c r="B2" s="239"/>
      <c r="C2" s="239"/>
      <c r="D2" s="239"/>
      <c r="E2" s="239"/>
      <c r="F2" s="239"/>
      <c r="G2" s="239"/>
      <c r="H2" s="239"/>
    </row>
    <row r="3" spans="1:8" x14ac:dyDescent="0.25">
      <c r="A3" s="239"/>
      <c r="B3" s="239"/>
      <c r="C3" s="239"/>
      <c r="D3" s="239"/>
      <c r="E3" s="239"/>
      <c r="F3" s="239"/>
      <c r="G3" s="239"/>
      <c r="H3" s="239"/>
    </row>
    <row r="4" spans="1:8" x14ac:dyDescent="0.25">
      <c r="A4" s="239"/>
      <c r="B4" s="239"/>
      <c r="C4" s="239"/>
      <c r="D4" s="239"/>
      <c r="E4" s="239"/>
      <c r="F4" s="239"/>
      <c r="G4" s="239"/>
      <c r="H4" s="239"/>
    </row>
    <row r="5" spans="1:8" x14ac:dyDescent="0.25">
      <c r="A5" s="239"/>
      <c r="B5" s="239"/>
      <c r="C5" s="239"/>
      <c r="D5" s="239"/>
      <c r="E5" s="239"/>
      <c r="F5" s="239"/>
      <c r="G5" s="239"/>
      <c r="H5" s="239"/>
    </row>
    <row r="6" spans="1:8" x14ac:dyDescent="0.25">
      <c r="A6" s="239"/>
      <c r="B6" s="239"/>
      <c r="C6" s="239"/>
      <c r="D6" s="239"/>
      <c r="E6" s="239"/>
      <c r="F6" s="239"/>
      <c r="G6" s="239"/>
      <c r="H6" s="239"/>
    </row>
    <row r="7" spans="1:8" x14ac:dyDescent="0.25">
      <c r="A7" s="239"/>
      <c r="B7" s="239"/>
      <c r="C7" s="239"/>
      <c r="D7" s="239"/>
      <c r="E7" s="239"/>
      <c r="F7" s="239"/>
      <c r="G7" s="239"/>
      <c r="H7" s="239"/>
    </row>
    <row r="8" spans="1:8" x14ac:dyDescent="0.25">
      <c r="A8" s="240" t="s">
        <v>46</v>
      </c>
      <c r="B8" s="240"/>
      <c r="C8" s="240"/>
      <c r="D8" s="240"/>
      <c r="E8" s="240"/>
      <c r="F8" s="240"/>
      <c r="G8" s="240"/>
      <c r="H8" s="240"/>
    </row>
    <row r="9" spans="1:8" x14ac:dyDescent="0.25">
      <c r="A9" s="240"/>
      <c r="B9" s="240"/>
      <c r="C9" s="240"/>
      <c r="D9" s="240"/>
      <c r="E9" s="240"/>
      <c r="F9" s="240"/>
      <c r="G9" s="240"/>
      <c r="H9" s="240"/>
    </row>
    <row r="10" spans="1:8" x14ac:dyDescent="0.25">
      <c r="A10" s="240"/>
      <c r="B10" s="240"/>
      <c r="C10" s="240"/>
      <c r="D10" s="240"/>
      <c r="E10" s="240"/>
      <c r="F10" s="240"/>
      <c r="G10" s="240"/>
      <c r="H10" s="240"/>
    </row>
    <row r="11" spans="1:8" x14ac:dyDescent="0.25">
      <c r="A11" s="240"/>
      <c r="B11" s="240"/>
      <c r="C11" s="240"/>
      <c r="D11" s="240"/>
      <c r="E11" s="240"/>
      <c r="F11" s="240"/>
      <c r="G11" s="240"/>
      <c r="H11" s="240"/>
    </row>
    <row r="12" spans="1:8" x14ac:dyDescent="0.25">
      <c r="A12" s="240"/>
      <c r="B12" s="240"/>
      <c r="C12" s="240"/>
      <c r="D12" s="240"/>
      <c r="E12" s="240"/>
      <c r="F12" s="240"/>
      <c r="G12" s="240"/>
      <c r="H12" s="240"/>
    </row>
    <row r="13" spans="1:8" x14ac:dyDescent="0.25">
      <c r="A13" s="240"/>
      <c r="B13" s="240"/>
      <c r="C13" s="240"/>
      <c r="D13" s="240"/>
      <c r="E13" s="240"/>
      <c r="F13" s="240"/>
      <c r="G13" s="240"/>
      <c r="H13" s="240"/>
    </row>
    <row r="14" spans="1:8" x14ac:dyDescent="0.25">
      <c r="A14" s="240"/>
      <c r="B14" s="240"/>
      <c r="C14" s="240"/>
      <c r="D14" s="240"/>
      <c r="E14" s="240"/>
      <c r="F14" s="240"/>
      <c r="G14" s="240"/>
      <c r="H14" s="240"/>
    </row>
    <row r="15" spans="1:8" ht="19.5" customHeight="1" x14ac:dyDescent="0.25"/>
    <row r="16" spans="1:8" ht="19.5" customHeight="1" x14ac:dyDescent="0.25">
      <c r="A16" s="271" t="s">
        <v>31</v>
      </c>
      <c r="B16" s="272"/>
      <c r="C16" s="272"/>
      <c r="D16" s="272"/>
      <c r="E16" s="272"/>
      <c r="F16" s="272"/>
      <c r="G16" s="272"/>
      <c r="H16" s="273"/>
    </row>
    <row r="17" spans="1:14" ht="18.75" x14ac:dyDescent="0.3">
      <c r="A17" s="52" t="s">
        <v>47</v>
      </c>
      <c r="B17" s="52"/>
    </row>
    <row r="18" spans="1:14" ht="26.25" customHeight="1" x14ac:dyDescent="0.4">
      <c r="A18" s="54" t="s">
        <v>33</v>
      </c>
      <c r="B18" s="268" t="s">
        <v>5</v>
      </c>
      <c r="C18" s="268"/>
      <c r="D18" s="147"/>
      <c r="E18" s="147"/>
    </row>
    <row r="19" spans="1:14" ht="26.25" x14ac:dyDescent="0.4">
      <c r="A19" s="54" t="s">
        <v>34</v>
      </c>
      <c r="B19" s="51" t="s">
        <v>7</v>
      </c>
      <c r="C19" s="53">
        <v>24</v>
      </c>
    </row>
    <row r="20" spans="1:14" ht="18.75" x14ac:dyDescent="0.3">
      <c r="A20" s="54" t="s">
        <v>35</v>
      </c>
      <c r="B20" s="148" t="s">
        <v>119</v>
      </c>
    </row>
    <row r="21" spans="1:14" ht="26.25" customHeight="1" x14ac:dyDescent="0.4">
      <c r="A21" s="54" t="s">
        <v>36</v>
      </c>
      <c r="B21" s="269" t="s">
        <v>118</v>
      </c>
      <c r="C21" s="269"/>
      <c r="D21" s="269"/>
      <c r="E21" s="269"/>
      <c r="F21" s="269"/>
      <c r="G21" s="269"/>
      <c r="H21" s="269"/>
      <c r="I21" s="172"/>
    </row>
    <row r="22" spans="1:14" ht="26.25" x14ac:dyDescent="0.4">
      <c r="A22" s="54" t="s">
        <v>37</v>
      </c>
      <c r="B22" s="50">
        <v>42768</v>
      </c>
    </row>
    <row r="23" spans="1:14" ht="26.25" x14ac:dyDescent="0.4">
      <c r="A23" s="54" t="s">
        <v>38</v>
      </c>
      <c r="B23" s="50">
        <v>42797</v>
      </c>
    </row>
    <row r="24" spans="1:14" ht="18.75" x14ac:dyDescent="0.3">
      <c r="A24" s="54"/>
      <c r="B24" s="57"/>
    </row>
    <row r="25" spans="1:14" ht="18.75" x14ac:dyDescent="0.3">
      <c r="A25" s="58" t="s">
        <v>1</v>
      </c>
      <c r="B25" s="57"/>
    </row>
    <row r="26" spans="1:14" ht="26.25" customHeight="1" x14ac:dyDescent="0.4">
      <c r="A26" s="59" t="s">
        <v>4</v>
      </c>
      <c r="B26" s="230" t="s">
        <v>116</v>
      </c>
      <c r="C26" s="229"/>
    </row>
    <row r="27" spans="1:14" ht="26.25" customHeight="1" x14ac:dyDescent="0.4">
      <c r="A27" s="61" t="s">
        <v>48</v>
      </c>
      <c r="B27" s="205" t="s">
        <v>117</v>
      </c>
    </row>
    <row r="28" spans="1:14" ht="27" customHeight="1" x14ac:dyDescent="0.4">
      <c r="A28" s="61" t="s">
        <v>6</v>
      </c>
      <c r="B28" s="206">
        <v>99.82</v>
      </c>
    </row>
    <row r="29" spans="1:14" s="3" customFormat="1" ht="27" customHeight="1" x14ac:dyDescent="0.4">
      <c r="A29" s="61" t="s">
        <v>49</v>
      </c>
      <c r="B29" s="205">
        <v>0</v>
      </c>
      <c r="C29" s="247" t="s">
        <v>50</v>
      </c>
      <c r="D29" s="248"/>
      <c r="E29" s="248"/>
      <c r="F29" s="248"/>
      <c r="G29" s="249"/>
      <c r="I29" s="63"/>
      <c r="J29" s="63"/>
      <c r="K29" s="63"/>
      <c r="L29" s="63"/>
    </row>
    <row r="30" spans="1:14" s="3" customFormat="1" ht="19.5" customHeight="1" x14ac:dyDescent="0.3">
      <c r="A30" s="61" t="s">
        <v>51</v>
      </c>
      <c r="B30" s="60">
        <f>B28-B29</f>
        <v>99.82</v>
      </c>
      <c r="C30" s="64"/>
      <c r="D30" s="64"/>
      <c r="E30" s="64"/>
      <c r="F30" s="64"/>
      <c r="G30" s="65"/>
      <c r="I30" s="63"/>
      <c r="J30" s="63"/>
      <c r="K30" s="63"/>
      <c r="L30" s="63"/>
    </row>
    <row r="31" spans="1:14" s="3" customFormat="1" ht="27" customHeight="1" x14ac:dyDescent="0.4">
      <c r="A31" s="61" t="s">
        <v>52</v>
      </c>
      <c r="B31" s="207">
        <v>1</v>
      </c>
      <c r="C31" s="250" t="s">
        <v>53</v>
      </c>
      <c r="D31" s="251"/>
      <c r="E31" s="251"/>
      <c r="F31" s="251"/>
      <c r="G31" s="251"/>
      <c r="H31" s="252"/>
      <c r="I31" s="63"/>
      <c r="J31" s="63"/>
      <c r="K31" s="63"/>
      <c r="L31" s="63"/>
    </row>
    <row r="32" spans="1:14" s="3" customFormat="1" ht="27" customHeight="1" x14ac:dyDescent="0.4">
      <c r="A32" s="61" t="s">
        <v>54</v>
      </c>
      <c r="B32" s="207">
        <v>1</v>
      </c>
      <c r="C32" s="250" t="s">
        <v>55</v>
      </c>
      <c r="D32" s="251"/>
      <c r="E32" s="251"/>
      <c r="F32" s="251"/>
      <c r="G32" s="251"/>
      <c r="H32" s="252"/>
      <c r="I32" s="63"/>
      <c r="J32" s="63"/>
      <c r="K32" s="63"/>
      <c r="L32" s="67"/>
      <c r="M32" s="67"/>
      <c r="N32" s="68"/>
    </row>
    <row r="33" spans="1:14" s="3" customFormat="1" ht="17.25" customHeight="1" x14ac:dyDescent="0.3">
      <c r="A33" s="61"/>
      <c r="B33" s="66"/>
      <c r="C33" s="69"/>
      <c r="D33" s="69"/>
      <c r="E33" s="69"/>
      <c r="F33" s="69"/>
      <c r="G33" s="69"/>
      <c r="H33" s="69"/>
      <c r="I33" s="63"/>
      <c r="J33" s="63"/>
      <c r="K33" s="63"/>
      <c r="L33" s="67"/>
      <c r="M33" s="67"/>
      <c r="N33" s="68"/>
    </row>
    <row r="34" spans="1:14" s="3" customFormat="1" ht="18.75" x14ac:dyDescent="0.3">
      <c r="A34" s="61" t="s">
        <v>56</v>
      </c>
      <c r="B34" s="70">
        <f>B31/B32</f>
        <v>1</v>
      </c>
      <c r="C34" s="53" t="s">
        <v>57</v>
      </c>
      <c r="D34" s="53"/>
      <c r="E34" s="53"/>
      <c r="F34" s="53"/>
      <c r="G34" s="53"/>
      <c r="I34" s="63"/>
      <c r="J34" s="63"/>
      <c r="K34" s="63"/>
      <c r="L34" s="67"/>
      <c r="M34" s="67"/>
      <c r="N34" s="68"/>
    </row>
    <row r="35" spans="1:14" s="3" customFormat="1" ht="19.5" customHeight="1" x14ac:dyDescent="0.3">
      <c r="A35" s="61"/>
      <c r="B35" s="60"/>
      <c r="G35" s="53"/>
      <c r="I35" s="63"/>
      <c r="J35" s="63"/>
      <c r="K35" s="63"/>
      <c r="L35" s="67"/>
      <c r="M35" s="67"/>
      <c r="N35" s="68"/>
    </row>
    <row r="36" spans="1:14" s="3" customFormat="1" ht="27" customHeight="1" x14ac:dyDescent="0.4">
      <c r="A36" s="71" t="s">
        <v>107</v>
      </c>
      <c r="B36" s="208">
        <v>100</v>
      </c>
      <c r="C36" s="53"/>
      <c r="D36" s="253" t="s">
        <v>58</v>
      </c>
      <c r="E36" s="270"/>
      <c r="F36" s="253" t="s">
        <v>59</v>
      </c>
      <c r="G36" s="254"/>
      <c r="J36" s="63"/>
      <c r="K36" s="63"/>
      <c r="L36" s="67"/>
      <c r="M36" s="67"/>
      <c r="N36" s="68"/>
    </row>
    <row r="37" spans="1:14" s="3" customFormat="1" ht="15.75" customHeight="1" x14ac:dyDescent="0.4">
      <c r="A37" s="72" t="s">
        <v>60</v>
      </c>
      <c r="B37" s="209">
        <v>1</v>
      </c>
      <c r="C37" s="74" t="s">
        <v>108</v>
      </c>
      <c r="D37" s="75" t="s">
        <v>62</v>
      </c>
      <c r="E37" s="134" t="s">
        <v>63</v>
      </c>
      <c r="F37" s="75" t="s">
        <v>62</v>
      </c>
      <c r="G37" s="76" t="s">
        <v>63</v>
      </c>
      <c r="J37" s="63"/>
      <c r="K37" s="63"/>
      <c r="L37" s="67"/>
      <c r="M37" s="67"/>
      <c r="N37" s="68"/>
    </row>
    <row r="38" spans="1:14" s="3" customFormat="1" ht="26.25" customHeight="1" x14ac:dyDescent="0.4">
      <c r="A38" s="72" t="s">
        <v>64</v>
      </c>
      <c r="B38" s="209">
        <v>1</v>
      </c>
      <c r="C38" s="77">
        <v>1</v>
      </c>
      <c r="D38" s="210">
        <v>68914024</v>
      </c>
      <c r="E38" s="149">
        <f>IF(ISBLANK(D38),"-",$D$48/$D$45*D38)</f>
        <v>66425554.45215115</v>
      </c>
      <c r="F38" s="210">
        <v>65770436</v>
      </c>
      <c r="G38" s="152">
        <f>IF(ISBLANK(F38),"-",$D$48/$F$45*F38)</f>
        <v>65867080.571753591</v>
      </c>
      <c r="J38" s="63"/>
      <c r="K38" s="63"/>
      <c r="L38" s="67"/>
      <c r="M38" s="67"/>
      <c r="N38" s="68"/>
    </row>
    <row r="39" spans="1:14" s="3" customFormat="1" ht="26.25" customHeight="1" x14ac:dyDescent="0.4">
      <c r="A39" s="72" t="s">
        <v>65</v>
      </c>
      <c r="B39" s="209">
        <v>1</v>
      </c>
      <c r="C39" s="73">
        <v>2</v>
      </c>
      <c r="D39" s="211">
        <v>69130974</v>
      </c>
      <c r="E39" s="150">
        <f>IF(ISBLANK(D39),"-",$D$48/$D$45*D39)</f>
        <v>66634670.437576614</v>
      </c>
      <c r="F39" s="211">
        <v>65759662</v>
      </c>
      <c r="G39" s="153">
        <f>IF(ISBLANK(F39),"-",$D$48/$F$45*F39)</f>
        <v>65856290.740193404</v>
      </c>
      <c r="J39" s="63"/>
      <c r="K39" s="63"/>
      <c r="L39" s="67"/>
      <c r="M39" s="67"/>
      <c r="N39" s="68"/>
    </row>
    <row r="40" spans="1:14" ht="26.25" customHeight="1" x14ac:dyDescent="0.4">
      <c r="A40" s="72" t="s">
        <v>66</v>
      </c>
      <c r="B40" s="209">
        <v>1</v>
      </c>
      <c r="C40" s="73">
        <v>3</v>
      </c>
      <c r="D40" s="211">
        <v>69105630</v>
      </c>
      <c r="E40" s="150">
        <f>IF(ISBLANK(D40),"-",$D$48/$D$45*D40)</f>
        <v>66610241.603584342</v>
      </c>
      <c r="F40" s="211">
        <v>65630269</v>
      </c>
      <c r="G40" s="153">
        <f>IF(ISBLANK(F40),"-",$D$48/$F$45*F40)</f>
        <v>65726707.607181773</v>
      </c>
      <c r="L40" s="67"/>
      <c r="M40" s="67"/>
      <c r="N40" s="79"/>
    </row>
    <row r="41" spans="1:14" ht="26.25" customHeight="1" x14ac:dyDescent="0.4">
      <c r="A41" s="72" t="s">
        <v>67</v>
      </c>
      <c r="B41" s="209">
        <v>1</v>
      </c>
      <c r="C41" s="80">
        <v>4</v>
      </c>
      <c r="D41" s="212"/>
      <c r="E41" s="151" t="str">
        <f>IF(ISBLANK(D41),"-",$D$48/$D$45*D41)</f>
        <v>-</v>
      </c>
      <c r="F41" s="212"/>
      <c r="G41" s="154" t="str">
        <f>IF(ISBLANK(F41),"-",$D$48/$F$45*F41)</f>
        <v>-</v>
      </c>
      <c r="L41" s="67"/>
      <c r="M41" s="67"/>
      <c r="N41" s="79"/>
    </row>
    <row r="42" spans="1:14" ht="27" customHeight="1" x14ac:dyDescent="0.4">
      <c r="A42" s="72" t="s">
        <v>68</v>
      </c>
      <c r="B42" s="209">
        <v>1</v>
      </c>
      <c r="C42" s="82" t="s">
        <v>69</v>
      </c>
      <c r="D42" s="183">
        <f>AVERAGE(D38:D41)</f>
        <v>69050209.333333328</v>
      </c>
      <c r="E42" s="107">
        <f>AVERAGE(E38:E41)</f>
        <v>66556822.164437376</v>
      </c>
      <c r="F42" s="83">
        <f>AVERAGE(F38:F41)</f>
        <v>65720122.333333336</v>
      </c>
      <c r="G42" s="84">
        <f>AVERAGE(G38:G41)</f>
        <v>65816692.973042928</v>
      </c>
      <c r="H42" s="169"/>
    </row>
    <row r="43" spans="1:14" ht="26.25" customHeight="1" x14ac:dyDescent="0.4">
      <c r="A43" s="72" t="s">
        <v>70</v>
      </c>
      <c r="B43" s="206">
        <v>1</v>
      </c>
      <c r="C43" s="184" t="s">
        <v>99</v>
      </c>
      <c r="D43" s="213">
        <v>31.18</v>
      </c>
      <c r="E43" s="79"/>
      <c r="F43" s="214">
        <v>30.01</v>
      </c>
      <c r="H43" s="169"/>
    </row>
    <row r="44" spans="1:14" ht="26.25" customHeight="1" x14ac:dyDescent="0.4">
      <c r="A44" s="72" t="s">
        <v>71</v>
      </c>
      <c r="B44" s="206">
        <v>1</v>
      </c>
      <c r="C44" s="185" t="s">
        <v>100</v>
      </c>
      <c r="D44" s="186">
        <f>D43*$B$34</f>
        <v>31.18</v>
      </c>
      <c r="E44" s="86"/>
      <c r="F44" s="85">
        <f>F43*$B$34</f>
        <v>30.01</v>
      </c>
      <c r="H44" s="169"/>
    </row>
    <row r="45" spans="1:14" ht="19.5" customHeight="1" x14ac:dyDescent="0.3">
      <c r="A45" s="72" t="s">
        <v>72</v>
      </c>
      <c r="B45" s="182">
        <f>(B44/B43)*(B42/B41)*(B40/B39)*(B38/B37)*B36</f>
        <v>100</v>
      </c>
      <c r="C45" s="185" t="s">
        <v>73</v>
      </c>
      <c r="D45" s="187">
        <f>D44*$B$30/100</f>
        <v>31.123875999999996</v>
      </c>
      <c r="E45" s="88"/>
      <c r="F45" s="87">
        <f>F44*$B$30/100</f>
        <v>29.955981999999999</v>
      </c>
      <c r="H45" s="169"/>
    </row>
    <row r="46" spans="1:14" ht="19.5" customHeight="1" x14ac:dyDescent="0.3">
      <c r="A46" s="241" t="s">
        <v>74</v>
      </c>
      <c r="B46" s="255"/>
      <c r="C46" s="185" t="s">
        <v>75</v>
      </c>
      <c r="D46" s="186">
        <f>D45/$B$45</f>
        <v>0.31123875999999995</v>
      </c>
      <c r="E46" s="88"/>
      <c r="F46" s="89">
        <f>F45/$B$45</f>
        <v>0.29955981999999998</v>
      </c>
      <c r="H46" s="169"/>
    </row>
    <row r="47" spans="1:14" ht="27" customHeight="1" x14ac:dyDescent="0.4">
      <c r="A47" s="243"/>
      <c r="B47" s="256"/>
      <c r="C47" s="185" t="s">
        <v>109</v>
      </c>
      <c r="D47" s="215">
        <v>0.3</v>
      </c>
      <c r="F47" s="91"/>
      <c r="H47" s="169"/>
    </row>
    <row r="48" spans="1:14" ht="18.75" x14ac:dyDescent="0.3">
      <c r="C48" s="185" t="s">
        <v>76</v>
      </c>
      <c r="D48" s="186">
        <f>D47*$B$45</f>
        <v>30</v>
      </c>
      <c r="F48" s="91"/>
      <c r="H48" s="169"/>
    </row>
    <row r="49" spans="1:12" ht="19.5" customHeight="1" x14ac:dyDescent="0.3">
      <c r="C49" s="188" t="s">
        <v>77</v>
      </c>
      <c r="D49" s="189">
        <f>D48/B34</f>
        <v>30</v>
      </c>
      <c r="F49" s="94"/>
      <c r="H49" s="169"/>
    </row>
    <row r="50" spans="1:12" ht="18.75" x14ac:dyDescent="0.3">
      <c r="C50" s="190" t="s">
        <v>78</v>
      </c>
      <c r="D50" s="191">
        <f>AVERAGE(E38:E41,G38:G41)</f>
        <v>66186757.568740152</v>
      </c>
      <c r="F50" s="94"/>
      <c r="H50" s="169"/>
    </row>
    <row r="51" spans="1:12" ht="18.75" x14ac:dyDescent="0.3">
      <c r="C51" s="90" t="s">
        <v>79</v>
      </c>
      <c r="D51" s="95">
        <f>STDEV(E38:E41,G38:G41)/D50</f>
        <v>6.2661715561638355E-3</v>
      </c>
      <c r="F51" s="94"/>
    </row>
    <row r="52" spans="1:12" ht="19.5" customHeight="1" x14ac:dyDescent="0.3">
      <c r="C52" s="92" t="s">
        <v>20</v>
      </c>
      <c r="D52" s="96">
        <f>COUNT(E38:E41,G38:G41)</f>
        <v>6</v>
      </c>
      <c r="F52" s="94"/>
    </row>
    <row r="54" spans="1:12" ht="18.75" x14ac:dyDescent="0.3">
      <c r="A54" s="52" t="s">
        <v>1</v>
      </c>
      <c r="B54" s="97" t="s">
        <v>80</v>
      </c>
    </row>
    <row r="55" spans="1:12" ht="18.75" x14ac:dyDescent="0.3">
      <c r="A55" s="53" t="s">
        <v>81</v>
      </c>
      <c r="B55" s="56" t="str">
        <f>B21</f>
        <v>Each film coated extended release tablet contains:Cefaclor Monohydrate USP equivalent to 750mg Anhydrous Cefaclor</v>
      </c>
    </row>
    <row r="56" spans="1:12" ht="26.25" customHeight="1" x14ac:dyDescent="0.4">
      <c r="A56" s="55" t="s">
        <v>82</v>
      </c>
      <c r="B56" s="205">
        <v>750</v>
      </c>
      <c r="C56" s="53" t="str">
        <f>B20</f>
        <v>CEFACLOR</v>
      </c>
      <c r="H56" s="62"/>
    </row>
    <row r="57" spans="1:12" ht="18.75" x14ac:dyDescent="0.3">
      <c r="A57" s="56" t="s">
        <v>83</v>
      </c>
      <c r="B57" s="204">
        <f>Uniformity!C46</f>
        <v>1149.1650000000002</v>
      </c>
      <c r="H57" s="62"/>
    </row>
    <row r="58" spans="1:12" ht="19.5" customHeight="1" x14ac:dyDescent="0.3">
      <c r="H58" s="62"/>
    </row>
    <row r="59" spans="1:12" s="3" customFormat="1" ht="27" customHeight="1" x14ac:dyDescent="0.4">
      <c r="A59" s="71" t="s">
        <v>110</v>
      </c>
      <c r="B59" s="208">
        <v>250</v>
      </c>
      <c r="C59" s="53"/>
      <c r="D59" s="99" t="s">
        <v>84</v>
      </c>
      <c r="E59" s="98" t="s">
        <v>61</v>
      </c>
      <c r="F59" s="98" t="s">
        <v>62</v>
      </c>
      <c r="G59" s="98" t="s">
        <v>85</v>
      </c>
      <c r="H59" s="74" t="s">
        <v>86</v>
      </c>
      <c r="L59" s="63"/>
    </row>
    <row r="60" spans="1:12" s="3" customFormat="1" ht="22.5" customHeight="1" x14ac:dyDescent="0.4">
      <c r="A60" s="72" t="s">
        <v>104</v>
      </c>
      <c r="B60" s="209">
        <v>1</v>
      </c>
      <c r="C60" s="257" t="s">
        <v>87</v>
      </c>
      <c r="D60" s="260">
        <v>118.63</v>
      </c>
      <c r="E60" s="100">
        <v>1</v>
      </c>
      <c r="F60" s="216">
        <v>70877942</v>
      </c>
      <c r="G60" s="138">
        <f>IF(ISBLANK(F60),"-",(F60/$D$50*$D$47*$B$68)*($B$57/$D$60))</f>
        <v>778.01705319729047</v>
      </c>
      <c r="H60" s="140">
        <f t="shared" ref="H60:H71" si="0">IF(ISBLANK(F60),"-",G60/$B$56)</f>
        <v>1.0373560709297207</v>
      </c>
      <c r="L60" s="63"/>
    </row>
    <row r="61" spans="1:12" s="3" customFormat="1" ht="26.25" customHeight="1" x14ac:dyDescent="0.4">
      <c r="A61" s="72" t="s">
        <v>88</v>
      </c>
      <c r="B61" s="209">
        <v>1</v>
      </c>
      <c r="C61" s="258"/>
      <c r="D61" s="261"/>
      <c r="E61" s="101">
        <v>2</v>
      </c>
      <c r="F61" s="211">
        <v>70843162</v>
      </c>
      <c r="G61" s="139">
        <f>IF(ISBLANK(F61),"-",(F61/$D$50*$D$47*$B$68)*($B$57/$D$60))</f>
        <v>777.63527810130654</v>
      </c>
      <c r="H61" s="141">
        <f t="shared" si="0"/>
        <v>1.0368470374684087</v>
      </c>
      <c r="L61" s="63"/>
    </row>
    <row r="62" spans="1:12" s="3" customFormat="1" ht="26.25" customHeight="1" x14ac:dyDescent="0.4">
      <c r="A62" s="72" t="s">
        <v>89</v>
      </c>
      <c r="B62" s="209">
        <v>1</v>
      </c>
      <c r="C62" s="258"/>
      <c r="D62" s="261"/>
      <c r="E62" s="101">
        <v>3</v>
      </c>
      <c r="F62" s="211">
        <v>70582377</v>
      </c>
      <c r="G62" s="139">
        <f>IF(ISBLANK(F62),"-",(F62/$D$50*$D$47*$B$68)*($B$57/$D$60))</f>
        <v>774.77267837714908</v>
      </c>
      <c r="H62" s="141">
        <f t="shared" si="0"/>
        <v>1.0330302378361989</v>
      </c>
      <c r="L62" s="63"/>
    </row>
    <row r="63" spans="1:12" ht="21" customHeight="1" x14ac:dyDescent="0.4">
      <c r="A63" s="72" t="s">
        <v>90</v>
      </c>
      <c r="B63" s="209">
        <v>1</v>
      </c>
      <c r="C63" s="267"/>
      <c r="D63" s="262"/>
      <c r="E63" s="102">
        <v>4</v>
      </c>
      <c r="F63" s="217"/>
      <c r="G63" s="139" t="str">
        <f>IF(ISBLANK(F63),"-",(F63/$D$50*$D$47*$B$68)*($B$57/$D$60))</f>
        <v>-</v>
      </c>
      <c r="H63" s="141" t="str">
        <f t="shared" si="0"/>
        <v>-</v>
      </c>
    </row>
    <row r="64" spans="1:12" ht="26.25" customHeight="1" x14ac:dyDescent="0.4">
      <c r="A64" s="72" t="s">
        <v>91</v>
      </c>
      <c r="B64" s="209">
        <v>1</v>
      </c>
      <c r="C64" s="257" t="s">
        <v>92</v>
      </c>
      <c r="D64" s="260">
        <v>113.57</v>
      </c>
      <c r="E64" s="100">
        <v>1</v>
      </c>
      <c r="F64" s="216">
        <v>67439549</v>
      </c>
      <c r="G64" s="165">
        <f>IF(ISBLANK(F64),"-",(F64/$D$50*$D$47*$B$68)*($B$57/$D$64))</f>
        <v>773.2564997951248</v>
      </c>
      <c r="H64" s="162">
        <f t="shared" si="0"/>
        <v>1.0310086663934996</v>
      </c>
    </row>
    <row r="65" spans="1:8" ht="26.25" customHeight="1" x14ac:dyDescent="0.4">
      <c r="A65" s="72" t="s">
        <v>93</v>
      </c>
      <c r="B65" s="209">
        <v>1</v>
      </c>
      <c r="C65" s="258"/>
      <c r="D65" s="261"/>
      <c r="E65" s="101">
        <v>2</v>
      </c>
      <c r="F65" s="211">
        <v>67568616</v>
      </c>
      <c r="G65" s="166">
        <f>IF(ISBLANK(F65),"-",(F65/$D$50*$D$47*$B$68)*($B$57/$D$64))</f>
        <v>774.73637174176361</v>
      </c>
      <c r="H65" s="163">
        <f t="shared" si="0"/>
        <v>1.0329818289890182</v>
      </c>
    </row>
    <row r="66" spans="1:8" ht="26.25" customHeight="1" x14ac:dyDescent="0.4">
      <c r="A66" s="72" t="s">
        <v>94</v>
      </c>
      <c r="B66" s="209">
        <v>1</v>
      </c>
      <c r="C66" s="258"/>
      <c r="D66" s="261"/>
      <c r="E66" s="101">
        <v>3</v>
      </c>
      <c r="F66" s="211">
        <v>67381434</v>
      </c>
      <c r="G66" s="166">
        <f>IF(ISBLANK(F66),"-",(F66/$D$50*$D$47*$B$68)*($B$57/$D$64))</f>
        <v>772.59015783181201</v>
      </c>
      <c r="H66" s="163">
        <f t="shared" si="0"/>
        <v>1.0301202104424161</v>
      </c>
    </row>
    <row r="67" spans="1:8" ht="21" customHeight="1" x14ac:dyDescent="0.4">
      <c r="A67" s="72" t="s">
        <v>95</v>
      </c>
      <c r="B67" s="209">
        <v>1</v>
      </c>
      <c r="C67" s="267"/>
      <c r="D67" s="262"/>
      <c r="E67" s="102">
        <v>4</v>
      </c>
      <c r="F67" s="217"/>
      <c r="G67" s="167" t="str">
        <f>IF(ISBLANK(F67),"-",(F67/$D$50*$D$47*$B$68)*($B$57/$D$64))</f>
        <v>-</v>
      </c>
      <c r="H67" s="164" t="str">
        <f t="shared" si="0"/>
        <v>-</v>
      </c>
    </row>
    <row r="68" spans="1:8" ht="21.75" customHeight="1" x14ac:dyDescent="0.4">
      <c r="A68" s="72" t="s">
        <v>96</v>
      </c>
      <c r="B68" s="174">
        <f>(B67/B66)*(B65/B64)*(B63/B62)*(B61/B60)*B59</f>
        <v>250</v>
      </c>
      <c r="C68" s="257" t="s">
        <v>97</v>
      </c>
      <c r="D68" s="260">
        <v>106.52</v>
      </c>
      <c r="E68" s="100">
        <v>1</v>
      </c>
      <c r="F68" s="216">
        <v>64450580</v>
      </c>
      <c r="G68" s="165">
        <f>IF(ISBLANK(F68),"-",(F68/$D$50*$D$47*$B$68)*($B$57/$D$68))</f>
        <v>787.89477417039791</v>
      </c>
      <c r="H68" s="141">
        <f t="shared" si="0"/>
        <v>1.0505263655605306</v>
      </c>
    </row>
    <row r="69" spans="1:8" ht="21.75" customHeight="1" x14ac:dyDescent="0.4">
      <c r="A69" s="192" t="s">
        <v>98</v>
      </c>
      <c r="B69" s="193">
        <f>D47*B68/B56*B57</f>
        <v>114.91650000000003</v>
      </c>
      <c r="C69" s="258"/>
      <c r="D69" s="261"/>
      <c r="E69" s="101">
        <v>2</v>
      </c>
      <c r="F69" s="211">
        <v>64360665</v>
      </c>
      <c r="G69" s="166">
        <f>IF(ISBLANK(F69),"-",(F69/$D$50*$D$47*$B$68)*($B$57/$D$68))</f>
        <v>786.79558222178366</v>
      </c>
      <c r="H69" s="141">
        <f t="shared" si="0"/>
        <v>1.0490607762957116</v>
      </c>
    </row>
    <row r="70" spans="1:8" ht="22.5" customHeight="1" x14ac:dyDescent="0.4">
      <c r="A70" s="263" t="s">
        <v>74</v>
      </c>
      <c r="B70" s="264"/>
      <c r="C70" s="258"/>
      <c r="D70" s="261"/>
      <c r="E70" s="101">
        <v>3</v>
      </c>
      <c r="F70" s="211">
        <v>64572088</v>
      </c>
      <c r="G70" s="166">
        <f>IF(ISBLANK(F70),"-",(F70/$D$50*$D$47*$B$68)*($B$57/$D$68))</f>
        <v>789.38018389393949</v>
      </c>
      <c r="H70" s="141">
        <f t="shared" si="0"/>
        <v>1.0525069118585859</v>
      </c>
    </row>
    <row r="71" spans="1:8" ht="21.75" customHeight="1" x14ac:dyDescent="0.4">
      <c r="A71" s="265"/>
      <c r="B71" s="266"/>
      <c r="C71" s="259"/>
      <c r="D71" s="262"/>
      <c r="E71" s="102">
        <v>4</v>
      </c>
      <c r="F71" s="217"/>
      <c r="G71" s="167" t="str">
        <f>IF(ISBLANK(F71),"-",(F71/$D$50*$D$47*$B$68)*($B$57/$D$68))</f>
        <v>-</v>
      </c>
      <c r="H71" s="142" t="str">
        <f t="shared" si="0"/>
        <v>-</v>
      </c>
    </row>
    <row r="72" spans="1:8" ht="26.25" customHeight="1" x14ac:dyDescent="0.4">
      <c r="A72" s="103"/>
      <c r="B72" s="103"/>
      <c r="C72" s="103"/>
      <c r="D72" s="103"/>
      <c r="E72" s="103"/>
      <c r="F72" s="104"/>
      <c r="G72" s="93" t="s">
        <v>69</v>
      </c>
      <c r="H72" s="218">
        <f>AVERAGE(H60:H71)</f>
        <v>1.0392709006415657</v>
      </c>
    </row>
    <row r="73" spans="1:8" ht="26.25" customHeight="1" x14ac:dyDescent="0.4">
      <c r="C73" s="103"/>
      <c r="D73" s="103"/>
      <c r="E73" s="103"/>
      <c r="F73" s="104"/>
      <c r="G73" s="90" t="s">
        <v>79</v>
      </c>
      <c r="H73" s="219">
        <f>STDEV(H60:H71)/H72</f>
        <v>8.5912124852648136E-3</v>
      </c>
    </row>
    <row r="74" spans="1:8" ht="27" customHeight="1" x14ac:dyDescent="0.4">
      <c r="A74" s="103"/>
      <c r="B74" s="103"/>
      <c r="C74" s="104"/>
      <c r="D74" s="104"/>
      <c r="E74" s="105"/>
      <c r="F74" s="104"/>
      <c r="G74" s="92" t="s">
        <v>20</v>
      </c>
      <c r="H74" s="220">
        <f>COUNT(H60:H71)</f>
        <v>9</v>
      </c>
    </row>
    <row r="75" spans="1:8" ht="18.75" x14ac:dyDescent="0.3">
      <c r="A75" s="103"/>
      <c r="B75" s="103"/>
      <c r="C75" s="104"/>
      <c r="D75" s="104"/>
      <c r="E75" s="105"/>
      <c r="F75" s="104"/>
      <c r="G75" s="126"/>
      <c r="H75" s="181"/>
    </row>
    <row r="76" spans="1:8" ht="18.75" x14ac:dyDescent="0.3">
      <c r="A76" s="59" t="s">
        <v>111</v>
      </c>
      <c r="B76" s="199" t="s">
        <v>105</v>
      </c>
      <c r="C76" s="245" t="str">
        <f>B20</f>
        <v>CEFACLOR</v>
      </c>
      <c r="D76" s="245"/>
      <c r="E76" s="201" t="s">
        <v>112</v>
      </c>
      <c r="F76" s="201"/>
      <c r="G76" s="202">
        <f>H72</f>
        <v>1.0392709006415657</v>
      </c>
      <c r="H76" s="181"/>
    </row>
    <row r="77" spans="1:8" ht="18.75" x14ac:dyDescent="0.3">
      <c r="A77" s="103"/>
      <c r="B77" s="103"/>
      <c r="C77" s="104"/>
      <c r="D77" s="104"/>
      <c r="E77" s="105"/>
      <c r="F77" s="104"/>
      <c r="G77" s="126"/>
      <c r="H77" s="181"/>
    </row>
    <row r="78" spans="1:8" ht="26.25" customHeight="1" x14ac:dyDescent="0.4">
      <c r="A78" s="58" t="s">
        <v>113</v>
      </c>
      <c r="B78" s="58" t="s">
        <v>114</v>
      </c>
      <c r="D78" s="221" t="s">
        <v>120</v>
      </c>
    </row>
    <row r="79" spans="1:8" ht="18.75" x14ac:dyDescent="0.3">
      <c r="A79" s="58"/>
      <c r="B79" s="58"/>
    </row>
    <row r="80" spans="1:8" ht="26.25" customHeight="1" x14ac:dyDescent="0.4">
      <c r="A80" s="59" t="s">
        <v>4</v>
      </c>
      <c r="B80" s="205" t="str">
        <f>B26</f>
        <v>Cefaclor</v>
      </c>
      <c r="C80" s="229"/>
    </row>
    <row r="81" spans="1:12" ht="26.25" customHeight="1" x14ac:dyDescent="0.4">
      <c r="A81" s="61" t="s">
        <v>48</v>
      </c>
      <c r="B81" s="205" t="str">
        <f>B27</f>
        <v>C53-1</v>
      </c>
    </row>
    <row r="82" spans="1:12" ht="27" customHeight="1" x14ac:dyDescent="0.4">
      <c r="A82" s="61" t="s">
        <v>6</v>
      </c>
      <c r="B82" s="205">
        <f>B28</f>
        <v>99.82</v>
      </c>
    </row>
    <row r="83" spans="1:12" s="3" customFormat="1" ht="27" customHeight="1" x14ac:dyDescent="0.4">
      <c r="A83" s="61" t="s">
        <v>49</v>
      </c>
      <c r="B83" s="205">
        <f>B29</f>
        <v>0</v>
      </c>
      <c r="C83" s="247" t="s">
        <v>50</v>
      </c>
      <c r="D83" s="248"/>
      <c r="E83" s="248"/>
      <c r="F83" s="248"/>
      <c r="G83" s="249"/>
      <c r="I83" s="63"/>
      <c r="J83" s="63"/>
      <c r="K83" s="63"/>
      <c r="L83" s="63"/>
    </row>
    <row r="84" spans="1:12" s="3" customFormat="1" ht="18.75" x14ac:dyDescent="0.3">
      <c r="A84" s="61" t="s">
        <v>51</v>
      </c>
      <c r="B84" s="60">
        <f>B82-B83</f>
        <v>99.82</v>
      </c>
      <c r="C84" s="64"/>
      <c r="D84" s="64"/>
      <c r="E84" s="64"/>
      <c r="F84" s="64"/>
      <c r="G84" s="65"/>
      <c r="I84" s="63"/>
      <c r="J84" s="63"/>
      <c r="K84" s="63"/>
      <c r="L84" s="63"/>
    </row>
    <row r="85" spans="1:12" s="3" customFormat="1" ht="19.5" customHeight="1" x14ac:dyDescent="0.3">
      <c r="A85" s="61"/>
      <c r="B85" s="60"/>
      <c r="C85" s="64"/>
      <c r="D85" s="64"/>
      <c r="E85" s="64"/>
      <c r="F85" s="64"/>
      <c r="G85" s="65"/>
      <c r="I85" s="63"/>
      <c r="J85" s="63"/>
      <c r="K85" s="63"/>
      <c r="L85" s="63"/>
    </row>
    <row r="86" spans="1:12" s="3" customFormat="1" ht="27" customHeight="1" x14ac:dyDescent="0.4">
      <c r="A86" s="61" t="s">
        <v>52</v>
      </c>
      <c r="B86" s="207">
        <v>1</v>
      </c>
      <c r="C86" s="250" t="s">
        <v>53</v>
      </c>
      <c r="D86" s="251"/>
      <c r="E86" s="251"/>
      <c r="F86" s="251"/>
      <c r="G86" s="251"/>
      <c r="H86" s="252"/>
      <c r="I86" s="63"/>
      <c r="J86" s="63"/>
      <c r="K86" s="63"/>
      <c r="L86" s="63"/>
    </row>
    <row r="87" spans="1:12" s="3" customFormat="1" ht="27" customHeight="1" x14ac:dyDescent="0.4">
      <c r="A87" s="61" t="s">
        <v>54</v>
      </c>
      <c r="B87" s="207">
        <v>1</v>
      </c>
      <c r="C87" s="250" t="s">
        <v>55</v>
      </c>
      <c r="D87" s="251"/>
      <c r="E87" s="251"/>
      <c r="F87" s="251"/>
      <c r="G87" s="251"/>
      <c r="H87" s="252"/>
      <c r="I87" s="63"/>
      <c r="J87" s="63"/>
      <c r="K87" s="63"/>
      <c r="L87" s="63"/>
    </row>
    <row r="88" spans="1:12" s="3" customFormat="1" ht="18.75" x14ac:dyDescent="0.3">
      <c r="A88" s="61"/>
      <c r="B88" s="60"/>
      <c r="C88" s="64"/>
      <c r="D88" s="64"/>
      <c r="E88" s="64"/>
      <c r="F88" s="64"/>
      <c r="G88" s="65"/>
      <c r="I88" s="63"/>
      <c r="J88" s="63"/>
      <c r="K88" s="63"/>
      <c r="L88" s="63"/>
    </row>
    <row r="89" spans="1:12" ht="18.75" x14ac:dyDescent="0.3">
      <c r="A89" s="61" t="s">
        <v>56</v>
      </c>
      <c r="B89" s="70">
        <f>B86/B87</f>
        <v>1</v>
      </c>
      <c r="C89" s="53" t="s">
        <v>57</v>
      </c>
    </row>
    <row r="90" spans="1:12" ht="19.5" customHeight="1" x14ac:dyDescent="0.3">
      <c r="A90" s="61"/>
      <c r="B90" s="70"/>
    </row>
    <row r="91" spans="1:12" ht="27" customHeight="1" x14ac:dyDescent="0.4">
      <c r="A91" s="71" t="s">
        <v>107</v>
      </c>
      <c r="B91" s="208">
        <v>100</v>
      </c>
      <c r="D91" s="136" t="s">
        <v>58</v>
      </c>
      <c r="E91" s="137"/>
      <c r="F91" s="253" t="s">
        <v>59</v>
      </c>
      <c r="G91" s="254"/>
    </row>
    <row r="92" spans="1:12" ht="26.25" customHeight="1" x14ac:dyDescent="0.4">
      <c r="A92" s="72" t="s">
        <v>60</v>
      </c>
      <c r="B92" s="209">
        <v>5</v>
      </c>
      <c r="C92" s="133" t="s">
        <v>108</v>
      </c>
      <c r="D92" s="75" t="s">
        <v>62</v>
      </c>
      <c r="E92" s="134" t="s">
        <v>63</v>
      </c>
      <c r="F92" s="75" t="s">
        <v>62</v>
      </c>
      <c r="G92" s="76" t="s">
        <v>63</v>
      </c>
    </row>
    <row r="93" spans="1:12" ht="26.25" customHeight="1" x14ac:dyDescent="0.4">
      <c r="A93" s="72" t="s">
        <v>64</v>
      </c>
      <c r="B93" s="209">
        <v>50</v>
      </c>
      <c r="C93" s="131">
        <v>1</v>
      </c>
      <c r="D93" s="210">
        <v>0.52500000000000002</v>
      </c>
      <c r="E93" s="149">
        <f>IF(ISBLANK(D93),"-",$D$103/$D$100*D93)</f>
        <v>0.50688772558531336</v>
      </c>
      <c r="F93" s="210">
        <v>0.48099999999999998</v>
      </c>
      <c r="G93" s="152">
        <f>IF(ISBLANK(F93),"-",$D$103/$F$100*F93)</f>
        <v>0.51349889306292662</v>
      </c>
    </row>
    <row r="94" spans="1:12" ht="26.25" customHeight="1" x14ac:dyDescent="0.4">
      <c r="A94" s="72" t="s">
        <v>65</v>
      </c>
      <c r="B94" s="209">
        <v>1</v>
      </c>
      <c r="C94" s="104">
        <v>2</v>
      </c>
      <c r="D94" s="211">
        <v>0.52400000000000002</v>
      </c>
      <c r="E94" s="150">
        <f>IF(ISBLANK(D94),"-",$D$103/$D$100*D94)</f>
        <v>0.50592222515562713</v>
      </c>
      <c r="F94" s="274">
        <v>0.48</v>
      </c>
      <c r="G94" s="153">
        <f>IF(ISBLANK(F94),"-",$D$103/$F$100*F94)</f>
        <v>0.51243132779668354</v>
      </c>
    </row>
    <row r="95" spans="1:12" ht="26.25" customHeight="1" x14ac:dyDescent="0.4">
      <c r="A95" s="72" t="s">
        <v>66</v>
      </c>
      <c r="B95" s="209">
        <v>1</v>
      </c>
      <c r="C95" s="104">
        <v>3</v>
      </c>
      <c r="D95" s="211">
        <v>0.52500000000000002</v>
      </c>
      <c r="E95" s="150">
        <f>IF(ISBLANK(D95),"-",$D$103/$D$100*D95)</f>
        <v>0.50688772558531336</v>
      </c>
      <c r="F95" s="274">
        <v>0.48</v>
      </c>
      <c r="G95" s="153">
        <f>IF(ISBLANK(F95),"-",$D$103/$F$100*F95)</f>
        <v>0.51243132779668354</v>
      </c>
    </row>
    <row r="96" spans="1:12" ht="26.25" customHeight="1" x14ac:dyDescent="0.4">
      <c r="A96" s="72" t="s">
        <v>67</v>
      </c>
      <c r="B96" s="209">
        <v>1</v>
      </c>
      <c r="C96" s="135">
        <v>4</v>
      </c>
      <c r="D96" s="212"/>
      <c r="E96" s="151" t="str">
        <f>IF(ISBLANK(D96),"-",$D$103/$D$100*D96)</f>
        <v>-</v>
      </c>
      <c r="F96" s="222"/>
      <c r="G96" s="154" t="str">
        <f>IF(ISBLANK(F96),"-",$D$103/$F$100*F96)</f>
        <v>-</v>
      </c>
    </row>
    <row r="97" spans="1:10" ht="27" customHeight="1" x14ac:dyDescent="0.4">
      <c r="A97" s="72" t="s">
        <v>68</v>
      </c>
      <c r="B97" s="209">
        <v>1</v>
      </c>
      <c r="C97" s="126" t="s">
        <v>69</v>
      </c>
      <c r="D97" s="194">
        <f>AVERAGE(D93:D96)</f>
        <v>0.52466666666666661</v>
      </c>
      <c r="E97" s="107">
        <f>AVERAGE(E93:E96)</f>
        <v>0.50656589210875136</v>
      </c>
      <c r="F97" s="132">
        <f>AVERAGE(F93:F96)</f>
        <v>0.48033333333333328</v>
      </c>
      <c r="G97" s="155">
        <f>AVERAGE(G93:G96)</f>
        <v>0.51278718288543124</v>
      </c>
    </row>
    <row r="98" spans="1:10" ht="26.25" customHeight="1" x14ac:dyDescent="0.4">
      <c r="A98" s="72" t="s">
        <v>70</v>
      </c>
      <c r="B98" s="206">
        <v>1</v>
      </c>
      <c r="C98" s="184" t="s">
        <v>99</v>
      </c>
      <c r="D98" s="213">
        <v>25.94</v>
      </c>
      <c r="E98" s="79"/>
      <c r="F98" s="214">
        <v>23.46</v>
      </c>
    </row>
    <row r="99" spans="1:10" ht="26.25" customHeight="1" x14ac:dyDescent="0.4">
      <c r="A99" s="72" t="s">
        <v>71</v>
      </c>
      <c r="B99" s="206">
        <v>1</v>
      </c>
      <c r="C99" s="185" t="s">
        <v>100</v>
      </c>
      <c r="D99" s="186">
        <f>D98*$B$89</f>
        <v>25.94</v>
      </c>
      <c r="E99" s="86"/>
      <c r="F99" s="85">
        <f>F98*$B$89</f>
        <v>23.46</v>
      </c>
    </row>
    <row r="100" spans="1:10" ht="19.5" customHeight="1" x14ac:dyDescent="0.3">
      <c r="A100" s="72" t="s">
        <v>72</v>
      </c>
      <c r="B100" s="182">
        <f>(B99/B98)*(B97/B96)*(B95/B94)*(B93/B92)*B91</f>
        <v>1000</v>
      </c>
      <c r="C100" s="185" t="s">
        <v>73</v>
      </c>
      <c r="D100" s="187">
        <f>D99*$B$84/100</f>
        <v>25.893307999999998</v>
      </c>
      <c r="E100" s="88"/>
      <c r="F100" s="87">
        <f>F99*$B$84/100</f>
        <v>23.417771999999999</v>
      </c>
    </row>
    <row r="101" spans="1:10" ht="19.5" customHeight="1" x14ac:dyDescent="0.3">
      <c r="A101" s="241" t="s">
        <v>74</v>
      </c>
      <c r="B101" s="255"/>
      <c r="C101" s="185" t="s">
        <v>75</v>
      </c>
      <c r="D101" s="186">
        <f>D100/$B$100</f>
        <v>2.5893307999999997E-2</v>
      </c>
      <c r="E101" s="88"/>
      <c r="F101" s="89">
        <f>F100/$B$100</f>
        <v>2.3417772E-2</v>
      </c>
      <c r="G101" s="168"/>
      <c r="H101" s="169"/>
    </row>
    <row r="102" spans="1:10" ht="19.5" customHeight="1" x14ac:dyDescent="0.3">
      <c r="A102" s="243"/>
      <c r="B102" s="256"/>
      <c r="C102" s="185" t="s">
        <v>109</v>
      </c>
      <c r="D102" s="195">
        <f>$B$56/$B$118</f>
        <v>2.4999999999999998E-2</v>
      </c>
      <c r="F102" s="91"/>
      <c r="G102" s="170"/>
      <c r="H102" s="169"/>
    </row>
    <row r="103" spans="1:10" ht="18.75" x14ac:dyDescent="0.3">
      <c r="C103" s="185" t="s">
        <v>76</v>
      </c>
      <c r="D103" s="186">
        <f>D102*$B$100</f>
        <v>24.999999999999996</v>
      </c>
      <c r="F103" s="91"/>
      <c r="G103" s="168"/>
      <c r="H103" s="169"/>
    </row>
    <row r="104" spans="1:10" ht="19.5" customHeight="1" x14ac:dyDescent="0.3">
      <c r="C104" s="188" t="s">
        <v>77</v>
      </c>
      <c r="D104" s="196">
        <f>D103/B34</f>
        <v>24.999999999999996</v>
      </c>
      <c r="F104" s="94"/>
      <c r="G104" s="168"/>
      <c r="H104" s="169"/>
      <c r="J104" s="108"/>
    </row>
    <row r="105" spans="1:10" ht="18.75" x14ac:dyDescent="0.3">
      <c r="C105" s="190" t="s">
        <v>78</v>
      </c>
      <c r="D105" s="191">
        <f>AVERAGE(E93:E96,G93:G96)</f>
        <v>0.50967653749709119</v>
      </c>
      <c r="F105" s="94"/>
      <c r="G105" s="171"/>
      <c r="H105" s="169"/>
      <c r="J105" s="110"/>
    </row>
    <row r="106" spans="1:10" ht="18.75" x14ac:dyDescent="0.3">
      <c r="C106" s="90" t="s">
        <v>79</v>
      </c>
      <c r="D106" s="109">
        <f>STDEV(E93:E96,G93:G96)/D105</f>
        <v>6.7647578194223014E-3</v>
      </c>
      <c r="F106" s="94"/>
      <c r="G106" s="168"/>
      <c r="H106" s="169"/>
      <c r="J106" s="110"/>
    </row>
    <row r="107" spans="1:10" ht="19.5" customHeight="1" x14ac:dyDescent="0.3">
      <c r="C107" s="92" t="s">
        <v>20</v>
      </c>
      <c r="D107" s="111">
        <f>COUNT(E93:E96,G93:G96)</f>
        <v>6</v>
      </c>
      <c r="F107" s="94"/>
      <c r="G107" s="168"/>
      <c r="H107" s="169"/>
      <c r="J107" s="110"/>
    </row>
    <row r="108" spans="1:10" ht="19.5" customHeight="1" x14ac:dyDescent="0.3">
      <c r="A108" s="52"/>
      <c r="B108" s="52"/>
      <c r="C108" s="52"/>
      <c r="D108" s="52"/>
      <c r="E108" s="52"/>
    </row>
    <row r="109" spans="1:10" ht="26.25" customHeight="1" x14ac:dyDescent="0.4">
      <c r="A109" s="71" t="s">
        <v>101</v>
      </c>
      <c r="B109" s="208">
        <v>900</v>
      </c>
      <c r="C109" s="112" t="s">
        <v>115</v>
      </c>
      <c r="D109" s="113" t="s">
        <v>62</v>
      </c>
      <c r="E109" s="114" t="s">
        <v>102</v>
      </c>
      <c r="F109" s="115" t="s">
        <v>103</v>
      </c>
    </row>
    <row r="110" spans="1:10" ht="26.25" customHeight="1" x14ac:dyDescent="0.4">
      <c r="A110" s="72" t="s">
        <v>104</v>
      </c>
      <c r="B110" s="209">
        <v>3</v>
      </c>
      <c r="C110" s="78">
        <v>1</v>
      </c>
      <c r="D110" s="275">
        <v>0.14499999999999999</v>
      </c>
      <c r="E110" s="116">
        <f t="shared" ref="E110:E115" si="1">IF(ISBLANK(D110),"-",D110/$D$105*$D$102*$B$118)</f>
        <v>213.370622344217</v>
      </c>
      <c r="F110" s="117">
        <f t="shared" ref="F110:F115" si="2">IF(ISBLANK(D110), "-", E110/$B$56)</f>
        <v>0.28449416312562265</v>
      </c>
    </row>
    <row r="111" spans="1:10" ht="26.25" customHeight="1" x14ac:dyDescent="0.4">
      <c r="A111" s="72" t="s">
        <v>88</v>
      </c>
      <c r="B111" s="209">
        <v>100</v>
      </c>
      <c r="C111" s="78">
        <v>2</v>
      </c>
      <c r="D111" s="275">
        <v>0.14799999999999999</v>
      </c>
      <c r="E111" s="118">
        <f t="shared" si="1"/>
        <v>217.78518694444219</v>
      </c>
      <c r="F111" s="143">
        <f t="shared" si="2"/>
        <v>0.29038024925925626</v>
      </c>
    </row>
    <row r="112" spans="1:10" ht="26.25" customHeight="1" x14ac:dyDescent="0.4">
      <c r="A112" s="72" t="s">
        <v>89</v>
      </c>
      <c r="B112" s="209">
        <v>1</v>
      </c>
      <c r="C112" s="78">
        <v>3</v>
      </c>
      <c r="D112" s="275">
        <v>0.15</v>
      </c>
      <c r="E112" s="118">
        <f t="shared" si="1"/>
        <v>220.72823001125897</v>
      </c>
      <c r="F112" s="143">
        <f t="shared" si="2"/>
        <v>0.29430430668167862</v>
      </c>
    </row>
    <row r="113" spans="1:10" ht="26.25" customHeight="1" x14ac:dyDescent="0.4">
      <c r="A113" s="72" t="s">
        <v>90</v>
      </c>
      <c r="B113" s="209">
        <v>1</v>
      </c>
      <c r="C113" s="78">
        <v>4</v>
      </c>
      <c r="D113" s="275">
        <v>0.14799999999999999</v>
      </c>
      <c r="E113" s="118">
        <f t="shared" si="1"/>
        <v>217.78518694444219</v>
      </c>
      <c r="F113" s="143">
        <f t="shared" si="2"/>
        <v>0.29038024925925626</v>
      </c>
    </row>
    <row r="114" spans="1:10" ht="26.25" customHeight="1" x14ac:dyDescent="0.4">
      <c r="A114" s="72" t="s">
        <v>91</v>
      </c>
      <c r="B114" s="209">
        <v>1</v>
      </c>
      <c r="C114" s="78">
        <v>5</v>
      </c>
      <c r="D114" s="275">
        <v>0.14699999999999999</v>
      </c>
      <c r="E114" s="118">
        <f t="shared" si="1"/>
        <v>216.31366541103381</v>
      </c>
      <c r="F114" s="143">
        <f t="shared" si="2"/>
        <v>0.28841822054804506</v>
      </c>
    </row>
    <row r="115" spans="1:10" ht="26.25" customHeight="1" x14ac:dyDescent="0.4">
      <c r="A115" s="72" t="s">
        <v>93</v>
      </c>
      <c r="B115" s="209">
        <v>1</v>
      </c>
      <c r="C115" s="81">
        <v>6</v>
      </c>
      <c r="D115" s="276">
        <v>0.14899999999999999</v>
      </c>
      <c r="E115" s="119">
        <f t="shared" si="1"/>
        <v>219.25670847785057</v>
      </c>
      <c r="F115" s="144">
        <f t="shared" si="2"/>
        <v>0.29234227797046741</v>
      </c>
    </row>
    <row r="116" spans="1:10" ht="26.25" customHeight="1" x14ac:dyDescent="0.4">
      <c r="A116" s="72" t="s">
        <v>94</v>
      </c>
      <c r="B116" s="209">
        <v>1</v>
      </c>
      <c r="C116" s="78"/>
      <c r="D116" s="104"/>
      <c r="E116" s="106"/>
      <c r="F116" s="120"/>
    </row>
    <row r="117" spans="1:10" ht="26.25" customHeight="1" x14ac:dyDescent="0.4">
      <c r="A117" s="72" t="s">
        <v>95</v>
      </c>
      <c r="B117" s="209">
        <v>1</v>
      </c>
      <c r="C117" s="78"/>
      <c r="D117" s="121"/>
      <c r="E117" s="122" t="s">
        <v>69</v>
      </c>
      <c r="F117" s="123">
        <f>AVERAGE(F110:F115)</f>
        <v>0.29005324447405439</v>
      </c>
    </row>
    <row r="118" spans="1:10" ht="19.5" customHeight="1" x14ac:dyDescent="0.3">
      <c r="A118" s="72" t="s">
        <v>96</v>
      </c>
      <c r="B118" s="173">
        <f>(B117/B116)*(B115/B114)*(B113/B112)*(B111/B110)*B109</f>
        <v>30000.000000000004</v>
      </c>
      <c r="C118" s="124"/>
      <c r="D118" s="125"/>
      <c r="E118" s="126" t="s">
        <v>79</v>
      </c>
      <c r="F118" s="127">
        <f>STDEV(F110:F115)/F117</f>
        <v>1.1650967921320249E-2</v>
      </c>
      <c r="I118" s="106"/>
    </row>
    <row r="119" spans="1:10" ht="19.5" customHeight="1" x14ac:dyDescent="0.3">
      <c r="A119" s="241" t="s">
        <v>74</v>
      </c>
      <c r="B119" s="242"/>
      <c r="C119" s="128"/>
      <c r="D119" s="129"/>
      <c r="E119" s="130" t="s">
        <v>20</v>
      </c>
      <c r="F119" s="111">
        <f>COUNT(F110:F115)</f>
        <v>6</v>
      </c>
      <c r="I119" s="106"/>
      <c r="J119" s="110"/>
    </row>
    <row r="120" spans="1:10" ht="19.5" customHeight="1" x14ac:dyDescent="0.3">
      <c r="A120" s="243"/>
      <c r="B120" s="244"/>
      <c r="C120" s="106"/>
      <c r="D120" s="106"/>
      <c r="E120" s="106"/>
      <c r="F120" s="104"/>
      <c r="G120" s="106"/>
      <c r="H120" s="106"/>
      <c r="I120" s="106"/>
    </row>
    <row r="121" spans="1:10" ht="18.75" x14ac:dyDescent="0.3">
      <c r="A121" s="69"/>
      <c r="B121" s="69"/>
      <c r="C121" s="106"/>
      <c r="D121" s="106"/>
      <c r="E121" s="106"/>
      <c r="F121" s="104"/>
      <c r="G121" s="106"/>
      <c r="H121" s="106"/>
      <c r="I121" s="106"/>
    </row>
    <row r="122" spans="1:10" ht="18.75" x14ac:dyDescent="0.3">
      <c r="A122" s="59" t="s">
        <v>111</v>
      </c>
      <c r="B122" s="199" t="s">
        <v>105</v>
      </c>
      <c r="C122" s="245" t="str">
        <f>B20</f>
        <v>CEFACLOR</v>
      </c>
      <c r="D122" s="245"/>
      <c r="E122" s="201" t="s">
        <v>106</v>
      </c>
      <c r="F122" s="201"/>
      <c r="G122" s="202">
        <f>F117</f>
        <v>0.29005324447405439</v>
      </c>
      <c r="H122" s="106"/>
      <c r="I122" s="106"/>
    </row>
    <row r="123" spans="1:10" ht="18.75" x14ac:dyDescent="0.3">
      <c r="A123" s="69"/>
      <c r="B123" s="69"/>
      <c r="C123" s="106"/>
      <c r="D123" s="106"/>
      <c r="E123" s="106"/>
      <c r="F123" s="104"/>
      <c r="G123" s="106"/>
      <c r="H123" s="106"/>
      <c r="I123" s="106"/>
    </row>
    <row r="124" spans="1:10" ht="26.25" customHeight="1" x14ac:dyDescent="0.4">
      <c r="A124" s="58" t="s">
        <v>113</v>
      </c>
      <c r="B124" s="58" t="s">
        <v>114</v>
      </c>
      <c r="D124" s="221" t="s">
        <v>122</v>
      </c>
    </row>
    <row r="125" spans="1:10" ht="19.5" customHeight="1" x14ac:dyDescent="0.3">
      <c r="A125" s="52"/>
      <c r="B125" s="52"/>
      <c r="C125" s="52"/>
      <c r="D125" s="52"/>
      <c r="E125" s="52"/>
    </row>
    <row r="126" spans="1:10" ht="26.25" customHeight="1" x14ac:dyDescent="0.4">
      <c r="A126" s="71" t="s">
        <v>101</v>
      </c>
      <c r="B126" s="208">
        <v>900</v>
      </c>
      <c r="C126" s="112" t="s">
        <v>115</v>
      </c>
      <c r="D126" s="113" t="s">
        <v>62</v>
      </c>
      <c r="E126" s="114" t="s">
        <v>102</v>
      </c>
      <c r="F126" s="115" t="s">
        <v>103</v>
      </c>
    </row>
    <row r="127" spans="1:10" ht="26.25" customHeight="1" x14ac:dyDescent="0.4">
      <c r="A127" s="72" t="s">
        <v>104</v>
      </c>
      <c r="B127" s="209">
        <v>3</v>
      </c>
      <c r="C127" s="78">
        <v>1</v>
      </c>
      <c r="D127" s="275">
        <v>0.23799999999999999</v>
      </c>
      <c r="E127" s="178">
        <f t="shared" ref="E127:E132" si="3">IF(ISBLANK(D127),"-",D127/$D$105*$D$102*$B$135)</f>
        <v>350.22212495119754</v>
      </c>
      <c r="F127" s="175">
        <f t="shared" ref="F127:F132" si="4">IF(ISBLANK(D127), "-", E127/$B$56)</f>
        <v>0.46696283326826338</v>
      </c>
    </row>
    <row r="128" spans="1:10" ht="26.25" customHeight="1" x14ac:dyDescent="0.4">
      <c r="A128" s="72" t="s">
        <v>88</v>
      </c>
      <c r="B128" s="209">
        <v>100</v>
      </c>
      <c r="C128" s="78">
        <v>2</v>
      </c>
      <c r="D128" s="275">
        <v>0.245</v>
      </c>
      <c r="E128" s="179">
        <f t="shared" si="3"/>
        <v>360.52277568505633</v>
      </c>
      <c r="F128" s="176">
        <f t="shared" si="4"/>
        <v>0.48069703424674176</v>
      </c>
    </row>
    <row r="129" spans="1:10" ht="26.25" customHeight="1" x14ac:dyDescent="0.4">
      <c r="A129" s="72" t="s">
        <v>89</v>
      </c>
      <c r="B129" s="209">
        <v>1</v>
      </c>
      <c r="C129" s="78">
        <v>3</v>
      </c>
      <c r="D129" s="275">
        <v>0.247</v>
      </c>
      <c r="E129" s="179">
        <f t="shared" si="3"/>
        <v>363.46581875187309</v>
      </c>
      <c r="F129" s="176">
        <f t="shared" si="4"/>
        <v>0.48462109166916412</v>
      </c>
    </row>
    <row r="130" spans="1:10" ht="26.25" customHeight="1" x14ac:dyDescent="0.4">
      <c r="A130" s="72" t="s">
        <v>90</v>
      </c>
      <c r="B130" s="209">
        <v>1</v>
      </c>
      <c r="C130" s="78">
        <v>4</v>
      </c>
      <c r="D130" s="275">
        <v>0.24</v>
      </c>
      <c r="E130" s="179">
        <f t="shared" si="3"/>
        <v>353.16516801801436</v>
      </c>
      <c r="F130" s="176">
        <f t="shared" si="4"/>
        <v>0.47088689069068579</v>
      </c>
    </row>
    <row r="131" spans="1:10" ht="26.25" customHeight="1" x14ac:dyDescent="0.4">
      <c r="A131" s="72" t="s">
        <v>91</v>
      </c>
      <c r="B131" s="209">
        <v>1</v>
      </c>
      <c r="C131" s="78">
        <v>5</v>
      </c>
      <c r="D131" s="275">
        <v>0.23799999999999999</v>
      </c>
      <c r="E131" s="179">
        <f t="shared" si="3"/>
        <v>350.22212495119754</v>
      </c>
      <c r="F131" s="176">
        <f t="shared" si="4"/>
        <v>0.46696283326826338</v>
      </c>
    </row>
    <row r="132" spans="1:10" ht="26.25" customHeight="1" x14ac:dyDescent="0.4">
      <c r="A132" s="72" t="s">
        <v>93</v>
      </c>
      <c r="B132" s="209">
        <v>1</v>
      </c>
      <c r="C132" s="81">
        <v>6</v>
      </c>
      <c r="D132" s="276">
        <v>0.24299999999999999</v>
      </c>
      <c r="E132" s="180">
        <f t="shared" si="3"/>
        <v>357.57973261823952</v>
      </c>
      <c r="F132" s="177">
        <f t="shared" si="4"/>
        <v>0.47677297682431935</v>
      </c>
    </row>
    <row r="133" spans="1:10" ht="26.25" customHeight="1" x14ac:dyDescent="0.4">
      <c r="A133" s="72" t="s">
        <v>94</v>
      </c>
      <c r="B133" s="209">
        <v>1</v>
      </c>
      <c r="C133" s="78"/>
      <c r="D133" s="104"/>
      <c r="E133" s="106"/>
      <c r="F133" s="120"/>
    </row>
    <row r="134" spans="1:10" ht="26.25" customHeight="1" x14ac:dyDescent="0.4">
      <c r="A134" s="72" t="s">
        <v>95</v>
      </c>
      <c r="B134" s="209">
        <v>1</v>
      </c>
      <c r="C134" s="78"/>
      <c r="D134" s="121"/>
      <c r="E134" s="122" t="s">
        <v>69</v>
      </c>
      <c r="F134" s="225">
        <f>AVERAGE(F127:F132)</f>
        <v>0.47448394332790628</v>
      </c>
    </row>
    <row r="135" spans="1:10" ht="27" customHeight="1" x14ac:dyDescent="0.4">
      <c r="A135" s="72" t="s">
        <v>96</v>
      </c>
      <c r="B135" s="209">
        <f>(B134/B133)*(B132/B131)*(B130/B129)*(B128/B127)*B126</f>
        <v>30000.000000000004</v>
      </c>
      <c r="C135" s="124"/>
      <c r="D135" s="125"/>
      <c r="E135" s="126" t="s">
        <v>79</v>
      </c>
      <c r="F135" s="226">
        <f>STDEV(F127:F132)/F134</f>
        <v>1.5563872902324239E-2</v>
      </c>
      <c r="I135" s="106"/>
    </row>
    <row r="136" spans="1:10" ht="27" customHeight="1" x14ac:dyDescent="0.4">
      <c r="A136" s="241" t="s">
        <v>74</v>
      </c>
      <c r="B136" s="242"/>
      <c r="C136" s="128"/>
      <c r="D136" s="129"/>
      <c r="E136" s="130" t="s">
        <v>20</v>
      </c>
      <c r="F136" s="227">
        <f>COUNT(F127:F132)</f>
        <v>6</v>
      </c>
      <c r="I136" s="106"/>
      <c r="J136" s="110"/>
    </row>
    <row r="137" spans="1:10" ht="19.5" customHeight="1" x14ac:dyDescent="0.3">
      <c r="A137" s="243"/>
      <c r="B137" s="244"/>
      <c r="C137" s="106"/>
      <c r="D137" s="106"/>
      <c r="E137" s="106"/>
      <c r="F137" s="104"/>
      <c r="G137" s="106"/>
      <c r="H137" s="106"/>
      <c r="I137" s="106"/>
    </row>
    <row r="138" spans="1:10" ht="18.75" x14ac:dyDescent="0.3">
      <c r="A138" s="69"/>
      <c r="B138" s="69"/>
      <c r="C138" s="106"/>
      <c r="D138" s="106"/>
      <c r="E138" s="106"/>
      <c r="F138" s="104"/>
      <c r="G138" s="106"/>
      <c r="H138" s="106"/>
      <c r="I138" s="106"/>
    </row>
    <row r="139" spans="1:10" ht="26.25" customHeight="1" x14ac:dyDescent="0.4">
      <c r="A139" s="59" t="s">
        <v>111</v>
      </c>
      <c r="B139" s="199" t="s">
        <v>105</v>
      </c>
      <c r="C139" s="245" t="str">
        <f>B20</f>
        <v>CEFACLOR</v>
      </c>
      <c r="D139" s="245"/>
      <c r="E139" s="201" t="s">
        <v>106</v>
      </c>
      <c r="F139" s="201"/>
      <c r="G139" s="228">
        <f>F134</f>
        <v>0.47448394332790628</v>
      </c>
      <c r="H139" s="106"/>
      <c r="I139" s="106"/>
    </row>
    <row r="140" spans="1:10" ht="18.75" x14ac:dyDescent="0.3">
      <c r="A140" s="59"/>
      <c r="B140" s="199"/>
      <c r="C140" s="200"/>
      <c r="D140" s="200"/>
      <c r="E140" s="201"/>
      <c r="F140" s="201"/>
      <c r="G140" s="202"/>
      <c r="H140" s="106"/>
      <c r="I140" s="106"/>
    </row>
    <row r="141" spans="1:10" ht="26.25" customHeight="1" x14ac:dyDescent="0.4">
      <c r="A141" s="58" t="s">
        <v>113</v>
      </c>
      <c r="B141" s="58" t="s">
        <v>114</v>
      </c>
      <c r="D141" s="221" t="s">
        <v>121</v>
      </c>
      <c r="H141" s="106"/>
      <c r="I141" s="106"/>
    </row>
    <row r="142" spans="1:10" ht="19.5" customHeight="1" x14ac:dyDescent="0.3">
      <c r="A142" s="52"/>
      <c r="B142" s="52"/>
      <c r="C142" s="52"/>
      <c r="D142" s="52"/>
      <c r="E142" s="52"/>
      <c r="H142" s="106"/>
      <c r="I142" s="106"/>
    </row>
    <row r="143" spans="1:10" ht="26.25" customHeight="1" x14ac:dyDescent="0.4">
      <c r="A143" s="71" t="s">
        <v>101</v>
      </c>
      <c r="B143" s="208">
        <v>900</v>
      </c>
      <c r="C143" s="112" t="s">
        <v>115</v>
      </c>
      <c r="D143" s="113" t="s">
        <v>62</v>
      </c>
      <c r="E143" s="114" t="s">
        <v>102</v>
      </c>
      <c r="F143" s="115" t="s">
        <v>103</v>
      </c>
      <c r="H143" s="106"/>
      <c r="I143" s="106"/>
    </row>
    <row r="144" spans="1:10" ht="26.25" customHeight="1" x14ac:dyDescent="0.4">
      <c r="A144" s="72" t="s">
        <v>104</v>
      </c>
      <c r="B144" s="209">
        <v>3</v>
      </c>
      <c r="C144" s="78">
        <v>1</v>
      </c>
      <c r="D144" s="275">
        <v>0.52</v>
      </c>
      <c r="E144" s="178">
        <f t="shared" ref="E144:E149" si="5">IF(ISBLANK(D144),"-",D144/$D$105*$D$102*$B$152)</f>
        <v>765.19119737236451</v>
      </c>
      <c r="F144" s="175">
        <f t="shared" ref="F144:F149" si="6">IF(ISBLANK(D144), "-", E144/$B$56)</f>
        <v>1.0202549298298194</v>
      </c>
      <c r="H144" s="106"/>
      <c r="I144" s="106"/>
    </row>
    <row r="145" spans="1:9" ht="26.25" customHeight="1" x14ac:dyDescent="0.4">
      <c r="A145" s="72" t="s">
        <v>88</v>
      </c>
      <c r="B145" s="209">
        <v>100</v>
      </c>
      <c r="C145" s="78">
        <v>2</v>
      </c>
      <c r="D145" s="275">
        <v>0.52400000000000002</v>
      </c>
      <c r="E145" s="179">
        <f t="shared" si="5"/>
        <v>771.07728350599803</v>
      </c>
      <c r="F145" s="176">
        <f t="shared" si="6"/>
        <v>1.028103044674664</v>
      </c>
      <c r="H145" s="106"/>
      <c r="I145" s="106"/>
    </row>
    <row r="146" spans="1:9" ht="26.25" customHeight="1" x14ac:dyDescent="0.4">
      <c r="A146" s="72" t="s">
        <v>89</v>
      </c>
      <c r="B146" s="209">
        <v>1</v>
      </c>
      <c r="C146" s="78">
        <v>3</v>
      </c>
      <c r="D146" s="275">
        <v>0.52100000000000002</v>
      </c>
      <c r="E146" s="179">
        <f t="shared" si="5"/>
        <v>766.66271890577298</v>
      </c>
      <c r="F146" s="176">
        <f t="shared" si="6"/>
        <v>1.0222169585410306</v>
      </c>
      <c r="H146" s="106"/>
      <c r="I146" s="106"/>
    </row>
    <row r="147" spans="1:9" ht="26.25" customHeight="1" x14ac:dyDescent="0.4">
      <c r="A147" s="72" t="s">
        <v>90</v>
      </c>
      <c r="B147" s="209">
        <v>1</v>
      </c>
      <c r="C147" s="78">
        <v>4</v>
      </c>
      <c r="D147" s="275">
        <v>0.53600000000000003</v>
      </c>
      <c r="E147" s="179">
        <f t="shared" si="5"/>
        <v>788.7355419068989</v>
      </c>
      <c r="F147" s="176">
        <f t="shared" si="6"/>
        <v>1.0516473892091986</v>
      </c>
      <c r="H147" s="106"/>
      <c r="I147" s="106"/>
    </row>
    <row r="148" spans="1:9" ht="26.25" customHeight="1" x14ac:dyDescent="0.4">
      <c r="A148" s="72" t="s">
        <v>91</v>
      </c>
      <c r="B148" s="209">
        <v>1</v>
      </c>
      <c r="C148" s="78">
        <v>5</v>
      </c>
      <c r="D148" s="275">
        <v>0.51900000000000002</v>
      </c>
      <c r="E148" s="179">
        <f t="shared" si="5"/>
        <v>763.71967583895605</v>
      </c>
      <c r="F148" s="176">
        <f t="shared" si="6"/>
        <v>1.0182929011186082</v>
      </c>
      <c r="H148" s="106"/>
      <c r="I148" s="106"/>
    </row>
    <row r="149" spans="1:9" ht="26.25" customHeight="1" x14ac:dyDescent="0.4">
      <c r="A149" s="72" t="s">
        <v>93</v>
      </c>
      <c r="B149" s="209">
        <v>1</v>
      </c>
      <c r="C149" s="81">
        <v>6</v>
      </c>
      <c r="D149" s="276">
        <v>0.52700000000000002</v>
      </c>
      <c r="E149" s="180">
        <f t="shared" si="5"/>
        <v>775.4918481062233</v>
      </c>
      <c r="F149" s="177">
        <f t="shared" si="6"/>
        <v>1.0339891308082978</v>
      </c>
      <c r="H149" s="106"/>
      <c r="I149" s="106"/>
    </row>
    <row r="150" spans="1:9" ht="26.25" customHeight="1" x14ac:dyDescent="0.4">
      <c r="A150" s="72" t="s">
        <v>94</v>
      </c>
      <c r="B150" s="209">
        <v>1</v>
      </c>
      <c r="C150" s="78"/>
      <c r="D150" s="104"/>
      <c r="E150" s="106"/>
      <c r="F150" s="120"/>
      <c r="H150" s="106"/>
      <c r="I150" s="106"/>
    </row>
    <row r="151" spans="1:9" ht="26.25" customHeight="1" x14ac:dyDescent="0.4">
      <c r="A151" s="72" t="s">
        <v>95</v>
      </c>
      <c r="B151" s="209">
        <v>1</v>
      </c>
      <c r="C151" s="78"/>
      <c r="D151" s="121"/>
      <c r="E151" s="122" t="s">
        <v>69</v>
      </c>
      <c r="F151" s="225">
        <f>AVERAGE(F144:F149)</f>
        <v>1.0290840590302697</v>
      </c>
      <c r="H151" s="106"/>
      <c r="I151" s="106"/>
    </row>
    <row r="152" spans="1:9" ht="27" customHeight="1" x14ac:dyDescent="0.4">
      <c r="A152" s="72" t="s">
        <v>96</v>
      </c>
      <c r="B152" s="209">
        <f>(B151/B150)*(B149/B148)*(B147/B146)*(B145/B144)*B143</f>
        <v>30000.000000000004</v>
      </c>
      <c r="C152" s="124"/>
      <c r="D152" s="125"/>
      <c r="E152" s="126" t="s">
        <v>79</v>
      </c>
      <c r="F152" s="226">
        <f>STDEV(F144:F149)/F151</f>
        <v>1.2103390084350048E-2</v>
      </c>
      <c r="H152" s="106"/>
      <c r="I152" s="106"/>
    </row>
    <row r="153" spans="1:9" ht="27" customHeight="1" x14ac:dyDescent="0.4">
      <c r="A153" s="241" t="s">
        <v>74</v>
      </c>
      <c r="B153" s="242"/>
      <c r="C153" s="128"/>
      <c r="D153" s="129"/>
      <c r="E153" s="130" t="s">
        <v>20</v>
      </c>
      <c r="F153" s="227">
        <f>COUNT(F144:F149)</f>
        <v>6</v>
      </c>
      <c r="H153" s="106"/>
      <c r="I153" s="106"/>
    </row>
    <row r="154" spans="1:9" ht="19.5" customHeight="1" x14ac:dyDescent="0.3">
      <c r="A154" s="243"/>
      <c r="B154" s="244"/>
      <c r="C154" s="106"/>
      <c r="D154" s="106"/>
      <c r="E154" s="106"/>
      <c r="F154" s="104"/>
      <c r="G154" s="106"/>
      <c r="H154" s="106"/>
      <c r="I154" s="106"/>
    </row>
    <row r="155" spans="1:9" ht="18.75" x14ac:dyDescent="0.3">
      <c r="A155" s="69"/>
      <c r="B155" s="69"/>
      <c r="C155" s="106"/>
      <c r="D155" s="106"/>
      <c r="E155" s="106"/>
      <c r="F155" s="104"/>
      <c r="G155" s="106"/>
      <c r="H155" s="106"/>
      <c r="I155" s="106"/>
    </row>
    <row r="156" spans="1:9" ht="26.25" customHeight="1" x14ac:dyDescent="0.4">
      <c r="A156" s="59" t="s">
        <v>111</v>
      </c>
      <c r="B156" s="199" t="s">
        <v>105</v>
      </c>
      <c r="C156" s="245" t="str">
        <f>B20</f>
        <v>CEFACLOR</v>
      </c>
      <c r="D156" s="245"/>
      <c r="E156" s="201" t="s">
        <v>106</v>
      </c>
      <c r="F156" s="201"/>
      <c r="G156" s="228">
        <f>F151</f>
        <v>1.0290840590302697</v>
      </c>
      <c r="H156" s="106"/>
      <c r="I156" s="106"/>
    </row>
    <row r="157" spans="1:9" ht="18.75" x14ac:dyDescent="0.3">
      <c r="A157" s="59"/>
      <c r="B157" s="199"/>
      <c r="C157" s="203"/>
      <c r="D157" s="203"/>
      <c r="E157" s="201"/>
      <c r="F157" s="201"/>
      <c r="G157" s="202"/>
      <c r="H157" s="106"/>
      <c r="I157" s="106"/>
    </row>
    <row r="158" spans="1:9" ht="26.25" customHeight="1" x14ac:dyDescent="0.4">
      <c r="A158" s="58" t="s">
        <v>113</v>
      </c>
      <c r="B158" s="58" t="s">
        <v>114</v>
      </c>
      <c r="D158" s="221"/>
      <c r="H158" s="106"/>
      <c r="I158" s="106"/>
    </row>
    <row r="159" spans="1:9" ht="19.5" customHeight="1" x14ac:dyDescent="0.3">
      <c r="A159" s="52"/>
      <c r="B159" s="52"/>
      <c r="C159" s="52"/>
      <c r="D159" s="52"/>
      <c r="E159" s="52"/>
      <c r="H159" s="106"/>
      <c r="I159" s="106"/>
    </row>
    <row r="160" spans="1:9" ht="26.25" customHeight="1" x14ac:dyDescent="0.4">
      <c r="A160" s="71" t="s">
        <v>101</v>
      </c>
      <c r="B160" s="208">
        <v>1</v>
      </c>
      <c r="C160" s="112" t="s">
        <v>115</v>
      </c>
      <c r="D160" s="113" t="s">
        <v>62</v>
      </c>
      <c r="E160" s="114" t="s">
        <v>102</v>
      </c>
      <c r="F160" s="115" t="s">
        <v>103</v>
      </c>
      <c r="H160" s="106"/>
      <c r="I160" s="106"/>
    </row>
    <row r="161" spans="1:9" ht="26.25" customHeight="1" x14ac:dyDescent="0.4">
      <c r="A161" s="72" t="s">
        <v>104</v>
      </c>
      <c r="B161" s="209">
        <v>1</v>
      </c>
      <c r="C161" s="78">
        <v>1</v>
      </c>
      <c r="D161" s="223"/>
      <c r="E161" s="178" t="str">
        <f t="shared" ref="E161:E166" si="7">IF(ISBLANK(D161),"-",D161/$D$105*$D$102*$B$169)</f>
        <v>-</v>
      </c>
      <c r="F161" s="175" t="str">
        <f t="shared" ref="F161:F166" si="8">IF(ISBLANK(D161), "-", E161/$B$56)</f>
        <v>-</v>
      </c>
      <c r="H161" s="106"/>
      <c r="I161" s="106"/>
    </row>
    <row r="162" spans="1:9" ht="26.25" customHeight="1" x14ac:dyDescent="0.4">
      <c r="A162" s="72" t="s">
        <v>88</v>
      </c>
      <c r="B162" s="209">
        <v>1</v>
      </c>
      <c r="C162" s="78">
        <v>2</v>
      </c>
      <c r="D162" s="223"/>
      <c r="E162" s="179" t="str">
        <f t="shared" si="7"/>
        <v>-</v>
      </c>
      <c r="F162" s="176" t="str">
        <f t="shared" si="8"/>
        <v>-</v>
      </c>
      <c r="H162" s="106"/>
      <c r="I162" s="106"/>
    </row>
    <row r="163" spans="1:9" ht="26.25" customHeight="1" x14ac:dyDescent="0.4">
      <c r="A163" s="72" t="s">
        <v>89</v>
      </c>
      <c r="B163" s="209">
        <v>1</v>
      </c>
      <c r="C163" s="78">
        <v>3</v>
      </c>
      <c r="D163" s="223"/>
      <c r="E163" s="179" t="str">
        <f t="shared" si="7"/>
        <v>-</v>
      </c>
      <c r="F163" s="176" t="str">
        <f t="shared" si="8"/>
        <v>-</v>
      </c>
      <c r="H163" s="106"/>
      <c r="I163" s="106"/>
    </row>
    <row r="164" spans="1:9" ht="26.25" customHeight="1" x14ac:dyDescent="0.4">
      <c r="A164" s="72" t="s">
        <v>90</v>
      </c>
      <c r="B164" s="209">
        <v>1</v>
      </c>
      <c r="C164" s="78">
        <v>4</v>
      </c>
      <c r="D164" s="223"/>
      <c r="E164" s="179" t="str">
        <f t="shared" si="7"/>
        <v>-</v>
      </c>
      <c r="F164" s="176" t="str">
        <f t="shared" si="8"/>
        <v>-</v>
      </c>
      <c r="H164" s="106"/>
      <c r="I164" s="106"/>
    </row>
    <row r="165" spans="1:9" ht="26.25" customHeight="1" x14ac:dyDescent="0.4">
      <c r="A165" s="72" t="s">
        <v>91</v>
      </c>
      <c r="B165" s="209">
        <v>1</v>
      </c>
      <c r="C165" s="78">
        <v>5</v>
      </c>
      <c r="D165" s="223"/>
      <c r="E165" s="179" t="str">
        <f t="shared" si="7"/>
        <v>-</v>
      </c>
      <c r="F165" s="176" t="str">
        <f t="shared" si="8"/>
        <v>-</v>
      </c>
      <c r="H165" s="106"/>
      <c r="I165" s="106"/>
    </row>
    <row r="166" spans="1:9" ht="26.25" customHeight="1" x14ac:dyDescent="0.4">
      <c r="A166" s="72" t="s">
        <v>93</v>
      </c>
      <c r="B166" s="209">
        <v>1</v>
      </c>
      <c r="C166" s="81">
        <v>6</v>
      </c>
      <c r="D166" s="224"/>
      <c r="E166" s="180" t="str">
        <f t="shared" si="7"/>
        <v>-</v>
      </c>
      <c r="F166" s="177" t="str">
        <f t="shared" si="8"/>
        <v>-</v>
      </c>
      <c r="H166" s="106"/>
      <c r="I166" s="106"/>
    </row>
    <row r="167" spans="1:9" ht="26.25" customHeight="1" x14ac:dyDescent="0.4">
      <c r="A167" s="72" t="s">
        <v>94</v>
      </c>
      <c r="B167" s="209">
        <v>1</v>
      </c>
      <c r="C167" s="78"/>
      <c r="D167" s="104"/>
      <c r="E167" s="106"/>
      <c r="F167" s="120"/>
      <c r="H167" s="106"/>
      <c r="I167" s="106"/>
    </row>
    <row r="168" spans="1:9" ht="26.25" customHeight="1" x14ac:dyDescent="0.4">
      <c r="A168" s="72" t="s">
        <v>95</v>
      </c>
      <c r="B168" s="209">
        <v>1</v>
      </c>
      <c r="C168" s="78"/>
      <c r="D168" s="121"/>
      <c r="E168" s="122" t="s">
        <v>69</v>
      </c>
      <c r="F168" s="225" t="e">
        <f>AVERAGE(F161:F166)</f>
        <v>#DIV/0!</v>
      </c>
      <c r="H168" s="106"/>
      <c r="I168" s="106"/>
    </row>
    <row r="169" spans="1:9" ht="27" customHeight="1" x14ac:dyDescent="0.4">
      <c r="A169" s="72" t="s">
        <v>96</v>
      </c>
      <c r="B169" s="209">
        <f>(B168/B167)*(B166/B165)*(B164/B163)*(B162/B161)*B160</f>
        <v>1</v>
      </c>
      <c r="C169" s="124"/>
      <c r="D169" s="125"/>
      <c r="E169" s="126" t="s">
        <v>79</v>
      </c>
      <c r="F169" s="226" t="e">
        <f>STDEV(F161:F166)/F168</f>
        <v>#DIV/0!</v>
      </c>
      <c r="H169" s="106"/>
      <c r="I169" s="106"/>
    </row>
    <row r="170" spans="1:9" ht="27" customHeight="1" x14ac:dyDescent="0.4">
      <c r="A170" s="241" t="s">
        <v>74</v>
      </c>
      <c r="B170" s="242"/>
      <c r="C170" s="128"/>
      <c r="D170" s="129"/>
      <c r="E170" s="130" t="s">
        <v>20</v>
      </c>
      <c r="F170" s="227">
        <f>COUNT(F161:F166)</f>
        <v>0</v>
      </c>
      <c r="H170" s="106"/>
      <c r="I170" s="106"/>
    </row>
    <row r="171" spans="1:9" ht="19.5" customHeight="1" x14ac:dyDescent="0.3">
      <c r="A171" s="243"/>
      <c r="B171" s="244"/>
      <c r="C171" s="106"/>
      <c r="D171" s="106"/>
      <c r="E171" s="106"/>
      <c r="F171" s="104"/>
      <c r="G171" s="106"/>
      <c r="H171" s="106"/>
      <c r="I171" s="106"/>
    </row>
    <row r="172" spans="1:9" ht="18.75" x14ac:dyDescent="0.3">
      <c r="A172" s="69"/>
      <c r="B172" s="69"/>
      <c r="C172" s="106"/>
      <c r="D172" s="106"/>
      <c r="E172" s="106"/>
      <c r="F172" s="104"/>
      <c r="G172" s="106"/>
      <c r="H172" s="106"/>
      <c r="I172" s="106"/>
    </row>
    <row r="173" spans="1:9" ht="26.25" customHeight="1" x14ac:dyDescent="0.4">
      <c r="A173" s="59" t="s">
        <v>111</v>
      </c>
      <c r="B173" s="199" t="s">
        <v>105</v>
      </c>
      <c r="C173" s="245" t="str">
        <f>B20</f>
        <v>CEFACLOR</v>
      </c>
      <c r="D173" s="245"/>
      <c r="E173" s="201" t="s">
        <v>106</v>
      </c>
      <c r="F173" s="201"/>
      <c r="G173" s="228" t="e">
        <f>F168</f>
        <v>#DIV/0!</v>
      </c>
      <c r="H173" s="106"/>
      <c r="I173" s="106"/>
    </row>
    <row r="174" spans="1:9" ht="18.75" x14ac:dyDescent="0.3">
      <c r="A174" s="59"/>
      <c r="B174" s="199"/>
      <c r="C174" s="203"/>
      <c r="D174" s="203"/>
      <c r="E174" s="201"/>
      <c r="F174" s="201"/>
      <c r="G174" s="202"/>
      <c r="H174" s="106"/>
      <c r="I174" s="106"/>
    </row>
    <row r="175" spans="1:9" ht="19.5" customHeight="1" x14ac:dyDescent="0.3">
      <c r="A175" s="145"/>
      <c r="B175" s="145"/>
      <c r="C175" s="146"/>
      <c r="D175" s="146"/>
      <c r="E175" s="146"/>
      <c r="F175" s="146"/>
      <c r="G175" s="146"/>
      <c r="H175" s="146"/>
    </row>
    <row r="176" spans="1:9" ht="18.75" x14ac:dyDescent="0.3">
      <c r="B176" s="246" t="s">
        <v>26</v>
      </c>
      <c r="C176" s="246"/>
      <c r="E176" s="133" t="s">
        <v>27</v>
      </c>
      <c r="F176" s="160"/>
      <c r="G176" s="246" t="s">
        <v>28</v>
      </c>
      <c r="H176" s="246"/>
    </row>
    <row r="177" spans="1:9" ht="83.1" customHeight="1" x14ac:dyDescent="0.3">
      <c r="A177" s="161" t="s">
        <v>29</v>
      </c>
      <c r="B177" s="197" t="s">
        <v>123</v>
      </c>
      <c r="C177" s="197"/>
      <c r="E177" s="156"/>
      <c r="F177" s="106"/>
      <c r="G177" s="158"/>
      <c r="H177" s="158"/>
    </row>
    <row r="178" spans="1:9" ht="83.1" customHeight="1" x14ac:dyDescent="0.3">
      <c r="A178" s="161" t="s">
        <v>30</v>
      </c>
      <c r="B178" s="198"/>
      <c r="C178" s="198"/>
      <c r="E178" s="157"/>
      <c r="F178" s="106"/>
      <c r="G178" s="159"/>
      <c r="H178" s="159"/>
    </row>
    <row r="179" spans="1:9" ht="18.75" x14ac:dyDescent="0.3">
      <c r="A179" s="103"/>
      <c r="B179" s="103"/>
      <c r="C179" s="104"/>
      <c r="D179" s="104"/>
      <c r="E179" s="104"/>
      <c r="F179" s="105"/>
      <c r="G179" s="104"/>
      <c r="H179" s="104"/>
      <c r="I179" s="106"/>
    </row>
    <row r="180" spans="1:9" ht="18.75" x14ac:dyDescent="0.3">
      <c r="A180" s="103"/>
      <c r="B180" s="103"/>
      <c r="C180" s="104"/>
      <c r="D180" s="104"/>
      <c r="E180" s="104"/>
      <c r="F180" s="105"/>
      <c r="G180" s="104"/>
      <c r="H180" s="104"/>
      <c r="I180" s="106"/>
    </row>
    <row r="181" spans="1:9" ht="18.75" x14ac:dyDescent="0.3">
      <c r="A181" s="103"/>
      <c r="B181" s="103"/>
      <c r="C181" s="104"/>
      <c r="D181" s="104"/>
      <c r="E181" s="104"/>
      <c r="F181" s="105"/>
      <c r="G181" s="104"/>
      <c r="H181" s="104"/>
      <c r="I181" s="106"/>
    </row>
    <row r="182" spans="1:9" ht="18.75" x14ac:dyDescent="0.3">
      <c r="A182" s="103"/>
      <c r="B182" s="103"/>
      <c r="C182" s="104"/>
      <c r="D182" s="104"/>
      <c r="E182" s="104"/>
      <c r="F182" s="105"/>
      <c r="G182" s="104"/>
      <c r="H182" s="104"/>
      <c r="I182" s="106"/>
    </row>
    <row r="183" spans="1:9" ht="18.75" x14ac:dyDescent="0.3">
      <c r="A183" s="103"/>
      <c r="B183" s="103"/>
      <c r="C183" s="104"/>
      <c r="D183" s="104"/>
      <c r="E183" s="104"/>
      <c r="F183" s="105"/>
      <c r="G183" s="104"/>
      <c r="H183" s="104"/>
      <c r="I183" s="106"/>
    </row>
    <row r="184" spans="1:9" ht="18.75" x14ac:dyDescent="0.3">
      <c r="A184" s="103"/>
      <c r="B184" s="103"/>
      <c r="C184" s="104"/>
      <c r="D184" s="104"/>
      <c r="E184" s="104"/>
      <c r="F184" s="105"/>
      <c r="G184" s="104"/>
      <c r="H184" s="104"/>
      <c r="I184" s="106"/>
    </row>
    <row r="185" spans="1:9" ht="18.75" x14ac:dyDescent="0.3">
      <c r="A185" s="103"/>
      <c r="B185" s="103"/>
      <c r="C185" s="104"/>
      <c r="D185" s="104"/>
      <c r="E185" s="104"/>
      <c r="F185" s="105"/>
      <c r="G185" s="104"/>
      <c r="H185" s="104"/>
      <c r="I185" s="106"/>
    </row>
    <row r="186" spans="1:9" ht="18.75" x14ac:dyDescent="0.3">
      <c r="A186" s="103"/>
      <c r="B186" s="103"/>
      <c r="C186" s="104"/>
      <c r="D186" s="104"/>
      <c r="E186" s="104"/>
      <c r="F186" s="105"/>
      <c r="G186" s="104"/>
      <c r="H186" s="104"/>
      <c r="I186" s="106"/>
    </row>
    <row r="187" spans="1:9" ht="18.75" x14ac:dyDescent="0.3">
      <c r="A187" s="103"/>
      <c r="B187" s="103"/>
      <c r="C187" s="104"/>
      <c r="D187" s="104"/>
      <c r="E187" s="104"/>
      <c r="F187" s="105"/>
      <c r="G187" s="104"/>
      <c r="H187" s="104"/>
      <c r="I187" s="106"/>
    </row>
    <row r="250" spans="1:1" x14ac:dyDescent="0.25">
      <c r="A250" s="2">
        <v>0</v>
      </c>
    </row>
  </sheetData>
  <sheetProtection password="F258" sheet="1" objects="1" scenarios="1" formatCells="0" formatColumns="0"/>
  <mergeCells count="34">
    <mergeCell ref="B176:C176"/>
    <mergeCell ref="A136:B137"/>
    <mergeCell ref="A170:B171"/>
    <mergeCell ref="A153:B154"/>
    <mergeCell ref="B21:H21"/>
    <mergeCell ref="G176:H176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C122:D122"/>
    <mergeCell ref="C156:D156"/>
    <mergeCell ref="C139:D139"/>
    <mergeCell ref="C173:D173"/>
    <mergeCell ref="F91:G91"/>
    <mergeCell ref="A101:B102"/>
    <mergeCell ref="A119:B120"/>
    <mergeCell ref="A46:B47"/>
    <mergeCell ref="C83:G83"/>
    <mergeCell ref="A70:B71"/>
    <mergeCell ref="C76:D76"/>
    <mergeCell ref="A1:H7"/>
    <mergeCell ref="A8:H14"/>
    <mergeCell ref="A16:H16"/>
    <mergeCell ref="C86:H86"/>
    <mergeCell ref="C87:H87"/>
    <mergeCell ref="B18:C18"/>
  </mergeCells>
  <printOptions horizontalCentered="1" verticalCentered="1"/>
  <pageMargins left="0.7" right="0.7" top="0.75" bottom="0.75" header="0.3" footer="0.3"/>
  <pageSetup paperSize="9" scale="18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7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Uniformity</vt:lpstr>
      <vt:lpstr>Cefaclor </vt:lpstr>
      <vt:lpstr>'Cefaclor '!Print_Area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2017-03-06T09:01:16Z</cp:lastPrinted>
  <dcterms:created xsi:type="dcterms:W3CDTF">2005-07-05T10:19:27Z</dcterms:created>
  <dcterms:modified xsi:type="dcterms:W3CDTF">2017-03-06T09:01:30Z</dcterms:modified>
</cp:coreProperties>
</file>