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 SALMETROL" sheetId="1" r:id="rId1"/>
    <sheet name="Salmetrol Xenofoate" sheetId="3" r:id="rId2"/>
    <sheet name="Fluticasone" sheetId="4" r:id="rId3"/>
    <sheet name="Sheet2" sheetId="5" r:id="rId4"/>
    <sheet name="SST Fluticasone" sheetId="6" r:id="rId5"/>
  </sheets>
  <definedNames>
    <definedName name="_xlnm.Print_Area" localSheetId="4">'SST Fluticasone'!$A$15:$G$67</definedName>
    <definedName name="_xlnm.Print_Area" localSheetId="0">'SST SALMETROL'!$A$15:$G$67</definedName>
  </definedNames>
  <calcPr calcId="145621"/>
</workbook>
</file>

<file path=xl/calcChain.xml><?xml version="1.0" encoding="utf-8"?>
<calcChain xmlns="http://schemas.openxmlformats.org/spreadsheetml/2006/main"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G32" i="5"/>
  <c r="H16" i="5"/>
  <c r="G28" i="5"/>
  <c r="C75" i="4"/>
  <c r="H70" i="4"/>
  <c r="G70" i="4"/>
  <c r="B67" i="4"/>
  <c r="B68" i="4" s="1"/>
  <c r="H66" i="4"/>
  <c r="G66" i="4"/>
  <c r="H62" i="4"/>
  <c r="G62" i="4"/>
  <c r="E56" i="4"/>
  <c r="B55" i="4"/>
  <c r="B45" i="4"/>
  <c r="D48" i="4" s="1"/>
  <c r="F42" i="4"/>
  <c r="D42" i="4"/>
  <c r="G41" i="4"/>
  <c r="E41" i="4"/>
  <c r="B34" i="4"/>
  <c r="F44" i="4" s="1"/>
  <c r="B30" i="4"/>
  <c r="F45" i="4" l="1"/>
  <c r="G40" i="4" s="1"/>
  <c r="F46" i="4"/>
  <c r="D49" i="4"/>
  <c r="G39" i="4"/>
  <c r="D44" i="4"/>
  <c r="D45" i="4" s="1"/>
  <c r="D46" i="4" s="1"/>
  <c r="C75" i="3"/>
  <c r="H70" i="3"/>
  <c r="G70" i="3"/>
  <c r="B68" i="3"/>
  <c r="B67" i="3"/>
  <c r="H66" i="3"/>
  <c r="G66" i="3"/>
  <c r="H62" i="3"/>
  <c r="G62" i="3"/>
  <c r="E56" i="3"/>
  <c r="B55" i="3"/>
  <c r="B45" i="3"/>
  <c r="D48" i="3" s="1"/>
  <c r="F44" i="3"/>
  <c r="F42" i="3"/>
  <c r="D42" i="3"/>
  <c r="G41" i="3"/>
  <c r="E41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4" l="1"/>
  <c r="E39" i="4"/>
  <c r="E38" i="4"/>
  <c r="G42" i="4"/>
  <c r="E40" i="4"/>
  <c r="D49" i="3"/>
  <c r="F45" i="3"/>
  <c r="G38" i="3" s="1"/>
  <c r="D45" i="3"/>
  <c r="E39" i="3" s="1"/>
  <c r="D50" i="4" l="1"/>
  <c r="G60" i="4" s="1"/>
  <c r="H60" i="4" s="1"/>
  <c r="D52" i="4"/>
  <c r="E42" i="4"/>
  <c r="F46" i="3"/>
  <c r="G40" i="3"/>
  <c r="G39" i="3"/>
  <c r="D46" i="3"/>
  <c r="E38" i="3"/>
  <c r="E40" i="3"/>
  <c r="D51" i="4" l="1"/>
  <c r="G65" i="4"/>
  <c r="H65" i="4" s="1"/>
  <c r="G64" i="4"/>
  <c r="H64" i="4" s="1"/>
  <c r="G59" i="4"/>
  <c r="H59" i="4" s="1"/>
  <c r="G68" i="4"/>
  <c r="H68" i="4" s="1"/>
  <c r="G69" i="4"/>
  <c r="H69" i="4" s="1"/>
  <c r="G61" i="4"/>
  <c r="H61" i="4" s="1"/>
  <c r="G67" i="4"/>
  <c r="H67" i="4" s="1"/>
  <c r="G63" i="4"/>
  <c r="H63" i="4" s="1"/>
  <c r="G42" i="3"/>
  <c r="D52" i="3"/>
  <c r="D50" i="3"/>
  <c r="G59" i="3" s="1"/>
  <c r="H59" i="3" s="1"/>
  <c r="E42" i="3"/>
  <c r="H71" i="4" l="1"/>
  <c r="H72" i="4" s="1"/>
  <c r="H73" i="4"/>
  <c r="G63" i="3"/>
  <c r="H63" i="3" s="1"/>
  <c r="G64" i="3"/>
  <c r="H64" i="3" s="1"/>
  <c r="D51" i="3"/>
  <c r="G65" i="3"/>
  <c r="H65" i="3" s="1"/>
  <c r="G67" i="3"/>
  <c r="H67" i="3" s="1"/>
  <c r="G60" i="3"/>
  <c r="H60" i="3" s="1"/>
  <c r="G68" i="3"/>
  <c r="H68" i="3" s="1"/>
  <c r="G69" i="3"/>
  <c r="H69" i="3" s="1"/>
  <c r="G61" i="3"/>
  <c r="H61" i="3" s="1"/>
  <c r="G75" i="4" l="1"/>
  <c r="H71" i="3"/>
  <c r="G75" i="3" s="1"/>
  <c r="H73" i="3"/>
  <c r="H72" i="3" l="1"/>
</calcChain>
</file>

<file path=xl/sharedStrings.xml><?xml version="1.0" encoding="utf-8"?>
<sst xmlns="http://schemas.openxmlformats.org/spreadsheetml/2006/main" count="282" uniqueCount="107">
  <si>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</si>
  <si>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</si>
  <si>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</si>
  <si>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</si>
  <si>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</si>
  <si>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</si>
  <si>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</si>
  <si>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</si>
  <si>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</si>
  <si>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</si>
  <si>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</si>
  <si>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</si>
  <si>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</si>
  <si>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</si>
  <si>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</si>
  <si>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</si>
  <si>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</si>
  <si>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</si>
  <si>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</si>
  <si>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</si>
  <si>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</si>
  <si>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</si>
  <si>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</si>
  <si>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</si>
  <si>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</si>
  <si>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</si>
  <si>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</si>
  <si>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</si>
  <si>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</si>
  <si>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</si>
  <si>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</si>
  <si>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</si>
  <si>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</si>
  <si>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</si>
  <si>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</si>
  <si>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</si>
  <si>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</si>
  <si>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</si>
  <si>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</si>
  <si>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</si>
  <si>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</si>
  <si>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</si>
  <si>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</si>
  <si>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</si>
  <si>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</si>
  <si>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</si>
  <si>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</si>
  <si>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</si>
  <si>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</si>
  <si>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</si>
  <si>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</si>
  <si>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</si>
  <si>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</si>
  <si>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</si>
  <si>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</si>
  <si>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</si>
  <si>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</si>
  <si>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</si>
  <si>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</si>
  <si>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</si>
  <si>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</si>
  <si>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</si>
  <si>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</si>
  <si>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</si>
  <si>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</si>
  <si>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</si>
  <si>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</si>
  <si>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</si>
  <si>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</si>
  <si>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</si>
  <si>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</si>
  <si>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</si>
  <si>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</si>
  <si>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</si>
  <si>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</si>
  <si>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</si>
  <si>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</si>
  <si>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</si>
  <si>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</si>
  <si>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</si>
  <si>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</si>
  <si>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</si>
  <si>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</si>
  <si>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</si>
  <si>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</si>
  <si>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</si>
  <si>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</si>
  <si>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</si>
  <si>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</si>
  <si>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</si>
  <si>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Standard dilution (mL):</t>
  </si>
  <si>
    <t>Determination of Amoxicillin Content in Sample</t>
  </si>
  <si>
    <t>Each</t>
  </si>
  <si>
    <t>contains</t>
  </si>
  <si>
    <t>Sample Vol (mL)</t>
  </si>
  <si>
    <t>Desired Sample Volume (mL):</t>
  </si>
  <si>
    <t>SALTROL 25/125 MG</t>
  </si>
  <si>
    <t>NDQD201703340</t>
  </si>
  <si>
    <t>Salmeterol 25mcg and fluticasone propionate 125mcg</t>
  </si>
  <si>
    <t>Each dose contains Salmeterol 25mcg+Fluticasone propionate 250mcg</t>
  </si>
  <si>
    <t>15/3/2017</t>
  </si>
  <si>
    <t>17/3/2017</t>
  </si>
  <si>
    <t>Salmeterol Xenofoate</t>
  </si>
  <si>
    <t>S40-2</t>
  </si>
  <si>
    <t>Fluticasone Propionate</t>
  </si>
  <si>
    <t>F6-4</t>
  </si>
  <si>
    <t xml:space="preserve">Salmeterol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</si>
</sst>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dd\-mmm\-yyyy"/>
    <numFmt numFmtId="171" formatCode="0.0000"/>
    <numFmt numFmtId="172" formatCode="0.0\ &quot;dose&quot;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2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6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1" xfId="0" applyFont="1" applyFill="1" applyBorder="1" applyAlignment="1">
      <alignment horizontal="center"/>
    </xf>
    <xf numFmtId="0" fontId="10" fillId="3" borderId="22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68" fontId="9" fillId="6" borderId="24" xfId="0" applyNumberFormat="1" applyFont="1" applyFill="1" applyBorder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0" fillId="3" borderId="26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29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4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right"/>
    </xf>
    <xf numFmtId="168" fontId="9" fillId="7" borderId="26" xfId="0" applyNumberFormat="1" applyFont="1" applyFill="1" applyBorder="1" applyAlignment="1">
      <alignment horizontal="center"/>
    </xf>
    <xf numFmtId="10" fontId="8" fillId="6" borderId="27" xfId="0" applyNumberFormat="1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9" fontId="11" fillId="3" borderId="0" xfId="0" applyNumberFormat="1" applyFont="1" applyFill="1" applyAlignment="1" applyProtection="1">
      <alignment horizontal="center"/>
      <protection locked="0"/>
    </xf>
    <xf numFmtId="2" fontId="9" fillId="2" borderId="31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2" fontId="8" fillId="2" borderId="32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11" fillId="7" borderId="21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0" fontId="11" fillId="6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71" fontId="8" fillId="6" borderId="27" xfId="0" applyNumberFormat="1" applyFont="1" applyFill="1" applyBorder="1" applyAlignment="1">
      <alignment horizontal="center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2" fontId="10" fillId="3" borderId="31" xfId="0" applyNumberFormat="1" applyFont="1" applyFill="1" applyBorder="1" applyAlignment="1" applyProtection="1">
      <alignment horizontal="center" vertical="center"/>
      <protection locked="0"/>
    </xf>
    <xf numFmtId="2" fontId="10" fillId="3" borderId="33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0" fillId="3" borderId="0" xfId="2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4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7" t="s">
        <v>0</v>
      </c>
      <c r="B15" s="167"/>
      <c r="C15" s="167"/>
      <c r="D15" s="167"/>
      <c r="E15" s="1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96</v>
      </c>
      <c r="D17" s="9"/>
      <c r="E17" s="10"/>
    </row>
    <row r="18" spans="1:6" ht="16.5" customHeight="1" x14ac:dyDescent="0.3">
      <c r="A18" s="11" t="s">
        <v>4</v>
      </c>
      <c r="B18" s="8" t="s">
        <v>106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99.55</v>
      </c>
      <c r="C19" s="10"/>
      <c r="D19" s="10"/>
      <c r="E19" s="10"/>
    </row>
    <row r="20" spans="1:6" ht="16.5" customHeight="1" x14ac:dyDescent="0.3">
      <c r="A20" s="7" t="s">
        <v>6</v>
      </c>
      <c r="B20" s="12">
        <v>35.39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B20/100*5/50*5/50</f>
        <v>3.539E-3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340280</v>
      </c>
      <c r="C24" s="18">
        <v>5104.1000000000004</v>
      </c>
      <c r="D24" s="19">
        <v>1</v>
      </c>
      <c r="E24" s="20">
        <v>3.1</v>
      </c>
    </row>
    <row r="25" spans="1:6" ht="16.5" customHeight="1" x14ac:dyDescent="0.3">
      <c r="A25" s="17">
        <v>2</v>
      </c>
      <c r="B25" s="18">
        <v>341706</v>
      </c>
      <c r="C25" s="18">
        <v>5123.7</v>
      </c>
      <c r="D25" s="19">
        <v>1</v>
      </c>
      <c r="E25" s="19">
        <v>3.1</v>
      </c>
    </row>
    <row r="26" spans="1:6" ht="16.5" customHeight="1" x14ac:dyDescent="0.3">
      <c r="A26" s="17">
        <v>3</v>
      </c>
      <c r="B26" s="18">
        <v>342504</v>
      </c>
      <c r="C26" s="18">
        <v>5102.2</v>
      </c>
      <c r="D26" s="19">
        <v>1</v>
      </c>
      <c r="E26" s="19">
        <v>3.1</v>
      </c>
    </row>
    <row r="27" spans="1:6" ht="16.5" customHeight="1" x14ac:dyDescent="0.3">
      <c r="A27" s="17">
        <v>4</v>
      </c>
      <c r="B27" s="18">
        <v>340811</v>
      </c>
      <c r="C27" s="18">
        <v>5106.7</v>
      </c>
      <c r="D27" s="19">
        <v>1</v>
      </c>
      <c r="E27" s="19">
        <v>3.1</v>
      </c>
    </row>
    <row r="28" spans="1:6" ht="16.5" customHeight="1" x14ac:dyDescent="0.3">
      <c r="A28" s="17">
        <v>5</v>
      </c>
      <c r="B28" s="18">
        <v>342276</v>
      </c>
      <c r="C28" s="18">
        <v>5087.1000000000004</v>
      </c>
      <c r="D28" s="19">
        <v>1</v>
      </c>
      <c r="E28" s="19">
        <v>3.1</v>
      </c>
    </row>
    <row r="29" spans="1:6" ht="16.5" customHeight="1" x14ac:dyDescent="0.3">
      <c r="A29" s="17">
        <v>6</v>
      </c>
      <c r="B29" s="21">
        <v>343120</v>
      </c>
      <c r="C29" s="21">
        <v>5072.8</v>
      </c>
      <c r="D29" s="22">
        <v>1</v>
      </c>
      <c r="E29" s="22">
        <v>3.1</v>
      </c>
    </row>
    <row r="30" spans="1:6" ht="16.5" customHeight="1" x14ac:dyDescent="0.3">
      <c r="A30" s="23" t="s">
        <v>13</v>
      </c>
      <c r="B30" s="24">
        <f>AVERAGE(B24:B29)</f>
        <v>341782.83333333331</v>
      </c>
      <c r="C30" s="25">
        <f>AVERAGE(C24:C29)</f>
        <v>5099.4333333333334</v>
      </c>
      <c r="D30" s="26">
        <f>AVERAGE(D24:D29)</f>
        <v>1</v>
      </c>
      <c r="E30" s="26">
        <f>AVERAGE(E24:E29)</f>
        <v>3.1</v>
      </c>
    </row>
    <row r="31" spans="1:6" ht="16.5" customHeight="1" x14ac:dyDescent="0.3">
      <c r="A31" s="27" t="s">
        <v>14</v>
      </c>
      <c r="B31" s="28">
        <f>(STDEV(B24:B29)/B30)</f>
        <v>3.1403843977498755E-3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8" t="s">
        <v>21</v>
      </c>
      <c r="C59" s="168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2" zoomScale="60" zoomScaleNormal="55" workbookViewId="0">
      <selection activeCell="F70" sqref="F7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85" t="s">
        <v>26</v>
      </c>
      <c r="B1" s="185"/>
      <c r="C1" s="185"/>
      <c r="D1" s="185"/>
      <c r="E1" s="185"/>
      <c r="F1" s="185"/>
      <c r="G1" s="185"/>
      <c r="H1" s="185"/>
    </row>
    <row r="2" spans="1:8" x14ac:dyDescent="0.2">
      <c r="A2" s="185"/>
      <c r="B2" s="185"/>
      <c r="C2" s="185"/>
      <c r="D2" s="185"/>
      <c r="E2" s="185"/>
      <c r="F2" s="185"/>
      <c r="G2" s="185"/>
      <c r="H2" s="185"/>
    </row>
    <row r="3" spans="1:8" x14ac:dyDescent="0.2">
      <c r="A3" s="185"/>
      <c r="B3" s="185"/>
      <c r="C3" s="185"/>
      <c r="D3" s="185"/>
      <c r="E3" s="185"/>
      <c r="F3" s="185"/>
      <c r="G3" s="185"/>
      <c r="H3" s="185"/>
    </row>
    <row r="4" spans="1:8" x14ac:dyDescent="0.2">
      <c r="A4" s="185"/>
      <c r="B4" s="185"/>
      <c r="C4" s="185"/>
      <c r="D4" s="185"/>
      <c r="E4" s="185"/>
      <c r="F4" s="185"/>
      <c r="G4" s="185"/>
      <c r="H4" s="185"/>
    </row>
    <row r="5" spans="1:8" x14ac:dyDescent="0.2">
      <c r="A5" s="185"/>
      <c r="B5" s="185"/>
      <c r="C5" s="185"/>
      <c r="D5" s="185"/>
      <c r="E5" s="185"/>
      <c r="F5" s="185"/>
      <c r="G5" s="185"/>
      <c r="H5" s="185"/>
    </row>
    <row r="6" spans="1:8" x14ac:dyDescent="0.2">
      <c r="A6" s="185"/>
      <c r="B6" s="185"/>
      <c r="C6" s="185"/>
      <c r="D6" s="185"/>
      <c r="E6" s="185"/>
      <c r="F6" s="185"/>
      <c r="G6" s="185"/>
      <c r="H6" s="185"/>
    </row>
    <row r="7" spans="1:8" x14ac:dyDescent="0.2">
      <c r="A7" s="185"/>
      <c r="B7" s="185"/>
      <c r="C7" s="185"/>
      <c r="D7" s="185"/>
      <c r="E7" s="185"/>
      <c r="F7" s="185"/>
      <c r="G7" s="185"/>
      <c r="H7" s="185"/>
    </row>
    <row r="8" spans="1:8" x14ac:dyDescent="0.2">
      <c r="A8" s="186" t="s">
        <v>27</v>
      </c>
      <c r="B8" s="186"/>
      <c r="C8" s="186"/>
      <c r="D8" s="186"/>
      <c r="E8" s="186"/>
      <c r="F8" s="186"/>
      <c r="G8" s="186"/>
      <c r="H8" s="186"/>
    </row>
    <row r="9" spans="1:8" x14ac:dyDescent="0.2">
      <c r="A9" s="186"/>
      <c r="B9" s="186"/>
      <c r="C9" s="186"/>
      <c r="D9" s="186"/>
      <c r="E9" s="186"/>
      <c r="F9" s="186"/>
      <c r="G9" s="186"/>
      <c r="H9" s="186"/>
    </row>
    <row r="10" spans="1:8" x14ac:dyDescent="0.2">
      <c r="A10" s="186"/>
      <c r="B10" s="186"/>
      <c r="C10" s="186"/>
      <c r="D10" s="186"/>
      <c r="E10" s="186"/>
      <c r="F10" s="186"/>
      <c r="G10" s="186"/>
      <c r="H10" s="186"/>
    </row>
    <row r="11" spans="1:8" x14ac:dyDescent="0.2">
      <c r="A11" s="186"/>
      <c r="B11" s="186"/>
      <c r="C11" s="186"/>
      <c r="D11" s="186"/>
      <c r="E11" s="186"/>
      <c r="F11" s="186"/>
      <c r="G11" s="186"/>
      <c r="H11" s="186"/>
    </row>
    <row r="12" spans="1:8" x14ac:dyDescent="0.2">
      <c r="A12" s="186"/>
      <c r="B12" s="186"/>
      <c r="C12" s="186"/>
      <c r="D12" s="186"/>
      <c r="E12" s="186"/>
      <c r="F12" s="186"/>
      <c r="G12" s="186"/>
      <c r="H12" s="186"/>
    </row>
    <row r="13" spans="1:8" x14ac:dyDescent="0.2">
      <c r="A13" s="186"/>
      <c r="B13" s="186"/>
      <c r="C13" s="186"/>
      <c r="D13" s="186"/>
      <c r="E13" s="186"/>
      <c r="F13" s="186"/>
      <c r="G13" s="186"/>
      <c r="H13" s="186"/>
    </row>
    <row r="14" spans="1:8" x14ac:dyDescent="0.2">
      <c r="A14" s="186"/>
      <c r="B14" s="186"/>
      <c r="C14" s="186"/>
      <c r="D14" s="186"/>
      <c r="E14" s="186"/>
      <c r="F14" s="186"/>
      <c r="G14" s="186"/>
      <c r="H14" s="186"/>
    </row>
    <row r="15" spans="1:8" ht="19.5" customHeight="1" x14ac:dyDescent="0.3">
      <c r="A15" s="56"/>
      <c r="B15" s="56"/>
      <c r="C15" s="56"/>
      <c r="D15" s="56"/>
      <c r="E15" s="56"/>
      <c r="F15" s="56"/>
      <c r="G15" s="56"/>
      <c r="H15" s="56"/>
    </row>
    <row r="16" spans="1:8" ht="19.5" customHeight="1" x14ac:dyDescent="0.3">
      <c r="A16" s="189" t="s">
        <v>28</v>
      </c>
      <c r="B16" s="190"/>
      <c r="C16" s="190"/>
      <c r="D16" s="190"/>
      <c r="E16" s="190"/>
      <c r="F16" s="190"/>
      <c r="G16" s="190"/>
      <c r="H16" s="191"/>
    </row>
    <row r="17" spans="1:8" ht="18.75" customHeight="1" x14ac:dyDescent="0.3">
      <c r="A17" s="57" t="s">
        <v>29</v>
      </c>
      <c r="B17" s="57"/>
      <c r="C17" s="56"/>
      <c r="D17" s="56"/>
      <c r="E17" s="56"/>
      <c r="F17" s="56"/>
      <c r="G17" s="56"/>
      <c r="H17" s="56"/>
    </row>
    <row r="18" spans="1:8" ht="26.25" customHeight="1" x14ac:dyDescent="0.4">
      <c r="A18" s="58" t="s">
        <v>30</v>
      </c>
      <c r="B18" s="192" t="s">
        <v>96</v>
      </c>
      <c r="C18" s="192"/>
      <c r="D18" s="192"/>
      <c r="E18" s="192"/>
      <c r="F18" s="56"/>
      <c r="G18" s="56"/>
      <c r="H18" s="56"/>
    </row>
    <row r="19" spans="1:8" ht="26.25" customHeight="1" x14ac:dyDescent="0.4">
      <c r="A19" s="58" t="s">
        <v>31</v>
      </c>
      <c r="B19" s="60" t="s">
        <v>97</v>
      </c>
      <c r="C19" s="160">
        <v>6</v>
      </c>
      <c r="D19" s="59"/>
      <c r="E19" s="59"/>
      <c r="F19" s="56"/>
      <c r="G19" s="56"/>
      <c r="H19" s="56"/>
    </row>
    <row r="20" spans="1:8" ht="26.25" customHeight="1" x14ac:dyDescent="0.4">
      <c r="A20" s="58" t="s">
        <v>32</v>
      </c>
      <c r="B20" s="164" t="s">
        <v>98</v>
      </c>
      <c r="C20" s="59"/>
      <c r="D20" s="59"/>
      <c r="E20" s="59"/>
      <c r="F20" s="56"/>
      <c r="G20" s="56"/>
      <c r="H20" s="56"/>
    </row>
    <row r="21" spans="1:8" ht="26.25" customHeight="1" x14ac:dyDescent="0.4">
      <c r="A21" s="58" t="s">
        <v>33</v>
      </c>
      <c r="B21" s="200" t="s">
        <v>99</v>
      </c>
      <c r="C21" s="200"/>
      <c r="D21" s="200"/>
      <c r="E21" s="200"/>
      <c r="F21" s="200"/>
      <c r="G21" s="200"/>
      <c r="H21" s="200"/>
    </row>
    <row r="22" spans="1:8" ht="26.25" customHeight="1" x14ac:dyDescent="0.4">
      <c r="A22" s="58" t="s">
        <v>34</v>
      </c>
      <c r="B22" s="161" t="s">
        <v>100</v>
      </c>
      <c r="C22" s="59"/>
      <c r="D22" s="59"/>
      <c r="E22" s="59"/>
      <c r="F22" s="56"/>
      <c r="G22" s="56"/>
      <c r="H22" s="56"/>
    </row>
    <row r="23" spans="1:8" ht="26.25" customHeight="1" x14ac:dyDescent="0.4">
      <c r="A23" s="58" t="s">
        <v>35</v>
      </c>
      <c r="B23" s="61" t="s">
        <v>101</v>
      </c>
      <c r="C23" s="59"/>
      <c r="D23" s="59"/>
      <c r="E23" s="59"/>
      <c r="F23" s="56"/>
      <c r="G23" s="56"/>
      <c r="H23" s="56"/>
    </row>
    <row r="24" spans="1:8" ht="18.75" customHeight="1" x14ac:dyDescent="0.3">
      <c r="A24" s="58"/>
      <c r="B24" s="62"/>
      <c r="C24" s="56"/>
      <c r="D24" s="56"/>
      <c r="E24" s="56"/>
      <c r="F24" s="56"/>
      <c r="G24" s="56"/>
      <c r="H24" s="56"/>
    </row>
    <row r="25" spans="1:8" ht="18.75" customHeight="1" x14ac:dyDescent="0.3">
      <c r="A25" s="63" t="s">
        <v>1</v>
      </c>
      <c r="B25" s="62"/>
      <c r="C25" s="56"/>
      <c r="D25" s="56"/>
      <c r="E25" s="56"/>
      <c r="F25" s="56"/>
      <c r="G25" s="56"/>
      <c r="H25" s="56"/>
    </row>
    <row r="26" spans="1:8" ht="26.25" customHeight="1" x14ac:dyDescent="0.4">
      <c r="A26" s="64" t="s">
        <v>4</v>
      </c>
      <c r="B26" s="192" t="s">
        <v>102</v>
      </c>
      <c r="C26" s="192"/>
      <c r="D26" s="56"/>
      <c r="E26" s="56"/>
      <c r="F26" s="56"/>
      <c r="G26" s="56"/>
      <c r="H26" s="56"/>
    </row>
    <row r="27" spans="1:8" ht="26.25" customHeight="1" x14ac:dyDescent="0.4">
      <c r="A27" s="65" t="s">
        <v>36</v>
      </c>
      <c r="B27" s="193" t="s">
        <v>103</v>
      </c>
      <c r="C27" s="193"/>
      <c r="D27" s="56"/>
      <c r="E27" s="56"/>
      <c r="F27" s="56"/>
      <c r="G27" s="56"/>
      <c r="H27" s="56"/>
    </row>
    <row r="28" spans="1:8" ht="27" customHeight="1" x14ac:dyDescent="0.4">
      <c r="A28" s="65" t="s">
        <v>5</v>
      </c>
      <c r="B28" s="66">
        <v>99.57</v>
      </c>
      <c r="C28" s="56"/>
      <c r="D28" s="56"/>
      <c r="E28" s="56"/>
      <c r="F28" s="56"/>
      <c r="G28" s="56"/>
      <c r="H28" s="56"/>
    </row>
    <row r="29" spans="1:8" ht="27" customHeight="1" x14ac:dyDescent="0.4">
      <c r="A29" s="65" t="s">
        <v>37</v>
      </c>
      <c r="B29" s="67">
        <v>0</v>
      </c>
      <c r="C29" s="194" t="s">
        <v>38</v>
      </c>
      <c r="D29" s="195"/>
      <c r="E29" s="195"/>
      <c r="F29" s="195"/>
      <c r="G29" s="196"/>
      <c r="H29" s="68"/>
    </row>
    <row r="30" spans="1:8" ht="19.5" customHeight="1" x14ac:dyDescent="0.3">
      <c r="A30" s="65" t="s">
        <v>39</v>
      </c>
      <c r="B30" s="69">
        <f>B28-B29</f>
        <v>99.57</v>
      </c>
      <c r="C30" s="70"/>
      <c r="D30" s="70"/>
      <c r="E30" s="70"/>
      <c r="F30" s="70"/>
      <c r="G30" s="70"/>
      <c r="H30" s="68"/>
    </row>
    <row r="31" spans="1:8" ht="27" customHeight="1" x14ac:dyDescent="0.4">
      <c r="A31" s="65" t="s">
        <v>40</v>
      </c>
      <c r="B31" s="71">
        <v>415.57400000000001</v>
      </c>
      <c r="C31" s="194" t="s">
        <v>41</v>
      </c>
      <c r="D31" s="195"/>
      <c r="E31" s="195"/>
      <c r="F31" s="195"/>
      <c r="G31" s="196"/>
      <c r="H31" s="72"/>
    </row>
    <row r="32" spans="1:8" ht="27" customHeight="1" x14ac:dyDescent="0.4">
      <c r="A32" s="65" t="s">
        <v>42</v>
      </c>
      <c r="B32" s="71">
        <v>603.75599999999997</v>
      </c>
      <c r="C32" s="194" t="s">
        <v>43</v>
      </c>
      <c r="D32" s="195"/>
      <c r="E32" s="195"/>
      <c r="F32" s="195"/>
      <c r="G32" s="196"/>
      <c r="H32" s="72"/>
    </row>
    <row r="33" spans="1:8" ht="18.75" customHeight="1" x14ac:dyDescent="0.3">
      <c r="A33" s="65"/>
      <c r="B33" s="73"/>
      <c r="C33" s="74"/>
      <c r="D33" s="74"/>
      <c r="E33" s="74"/>
      <c r="F33" s="74"/>
      <c r="G33" s="74"/>
      <c r="H33" s="74"/>
    </row>
    <row r="34" spans="1:8" ht="18.75" customHeight="1" x14ac:dyDescent="0.3">
      <c r="A34" s="65" t="s">
        <v>44</v>
      </c>
      <c r="B34" s="75">
        <f>B31/B32</f>
        <v>0.68831448465936573</v>
      </c>
      <c r="C34" s="56" t="s">
        <v>45</v>
      </c>
      <c r="D34" s="56"/>
      <c r="E34" s="56"/>
      <c r="F34" s="56"/>
      <c r="G34" s="56"/>
      <c r="H34" s="68"/>
    </row>
    <row r="35" spans="1:8" ht="19.5" customHeight="1" x14ac:dyDescent="0.3">
      <c r="A35" s="65"/>
      <c r="B35" s="76"/>
      <c r="C35" s="68"/>
      <c r="D35" s="68"/>
      <c r="E35" s="68"/>
      <c r="F35" s="68"/>
      <c r="G35" s="56"/>
      <c r="H35" s="68"/>
    </row>
    <row r="36" spans="1:8" ht="27" customHeight="1" x14ac:dyDescent="0.4">
      <c r="A36" s="77" t="s">
        <v>90</v>
      </c>
      <c r="B36" s="78">
        <v>100</v>
      </c>
      <c r="C36" s="56"/>
      <c r="D36" s="197" t="s">
        <v>46</v>
      </c>
      <c r="E36" s="198"/>
      <c r="F36" s="199" t="s">
        <v>47</v>
      </c>
      <c r="G36" s="198"/>
      <c r="H36" s="68"/>
    </row>
    <row r="37" spans="1:8" ht="26.25" customHeight="1" x14ac:dyDescent="0.4">
      <c r="A37" s="79" t="s">
        <v>48</v>
      </c>
      <c r="B37" s="80">
        <v>5</v>
      </c>
      <c r="C37" s="81" t="s">
        <v>49</v>
      </c>
      <c r="D37" s="82" t="s">
        <v>50</v>
      </c>
      <c r="E37" s="83" t="s">
        <v>51</v>
      </c>
      <c r="F37" s="84" t="s">
        <v>50</v>
      </c>
      <c r="G37" s="83" t="s">
        <v>51</v>
      </c>
      <c r="H37" s="68"/>
    </row>
    <row r="38" spans="1:8" ht="26.25" customHeight="1" x14ac:dyDescent="0.4">
      <c r="A38" s="79" t="s">
        <v>52</v>
      </c>
      <c r="B38" s="80">
        <v>50</v>
      </c>
      <c r="C38" s="85">
        <v>1</v>
      </c>
      <c r="D38" s="52">
        <v>340546</v>
      </c>
      <c r="E38" s="86">
        <f>IF(ISBLANK(D38),"-",$D$48/$D$45*D38)</f>
        <v>491414.36689708504</v>
      </c>
      <c r="F38" s="52">
        <v>325049</v>
      </c>
      <c r="G38" s="86">
        <f>IF(ISBLANK(F38),"-",$D$48/$F$45*F38)</f>
        <v>501654.4805871626</v>
      </c>
      <c r="H38" s="68"/>
    </row>
    <row r="39" spans="1:8" ht="26.25" customHeight="1" x14ac:dyDescent="0.4">
      <c r="A39" s="79" t="s">
        <v>53</v>
      </c>
      <c r="B39" s="80">
        <v>5</v>
      </c>
      <c r="C39" s="87">
        <v>2</v>
      </c>
      <c r="D39" s="53">
        <v>344005</v>
      </c>
      <c r="E39" s="88">
        <f>IF(ISBLANK(D39),"-",$D$48/$D$45*D39)</f>
        <v>496405.76980622805</v>
      </c>
      <c r="F39" s="53">
        <v>320802</v>
      </c>
      <c r="G39" s="88">
        <f>IF(ISBLANK(F39),"-",$D$48/$F$45*F39)</f>
        <v>495100.00240370817</v>
      </c>
      <c r="H39" s="68"/>
    </row>
    <row r="40" spans="1:8" ht="26.25" customHeight="1" x14ac:dyDescent="0.4">
      <c r="A40" s="79" t="s">
        <v>54</v>
      </c>
      <c r="B40" s="80">
        <v>50</v>
      </c>
      <c r="C40" s="87">
        <v>3</v>
      </c>
      <c r="D40" s="53">
        <v>341985</v>
      </c>
      <c r="E40" s="88">
        <f>IF(ISBLANK(D40),"-",$D$48/$D$45*D40)</f>
        <v>493490.87131635559</v>
      </c>
      <c r="F40" s="53">
        <v>323500</v>
      </c>
      <c r="G40" s="88">
        <f>IF(ISBLANK(F40),"-",$D$48/$F$45*F40)</f>
        <v>499263.87858429685</v>
      </c>
      <c r="H40" s="56"/>
    </row>
    <row r="41" spans="1:8" ht="26.25" customHeight="1" x14ac:dyDescent="0.4">
      <c r="A41" s="79" t="s">
        <v>55</v>
      </c>
      <c r="B41" s="80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6"/>
    </row>
    <row r="42" spans="1:8" ht="27" customHeight="1" x14ac:dyDescent="0.4">
      <c r="A42" s="79" t="s">
        <v>56</v>
      </c>
      <c r="B42" s="80">
        <v>1</v>
      </c>
      <c r="C42" s="94" t="s">
        <v>57</v>
      </c>
      <c r="D42" s="95">
        <f>AVERAGE(D38:D41)</f>
        <v>342178.66666666669</v>
      </c>
      <c r="E42" s="96">
        <f>AVERAGE(E38:E41)</f>
        <v>493770.33600655623</v>
      </c>
      <c r="F42" s="97">
        <f>AVERAGE(F38:F41)</f>
        <v>323117</v>
      </c>
      <c r="G42" s="96">
        <f>AVERAGE(G38:G41)</f>
        <v>498672.78719172254</v>
      </c>
      <c r="H42" s="56"/>
    </row>
    <row r="43" spans="1:8" ht="26.25" customHeight="1" x14ac:dyDescent="0.4">
      <c r="A43" s="79" t="s">
        <v>58</v>
      </c>
      <c r="B43" s="89">
        <v>1</v>
      </c>
      <c r="C43" s="98" t="s">
        <v>59</v>
      </c>
      <c r="D43" s="54">
        <v>35.39</v>
      </c>
      <c r="E43" s="100"/>
      <c r="F43" s="99">
        <v>33.090000000000003</v>
      </c>
      <c r="G43" s="56"/>
      <c r="H43" s="56"/>
    </row>
    <row r="44" spans="1:8" ht="26.25" customHeight="1" x14ac:dyDescent="0.4">
      <c r="A44" s="79" t="s">
        <v>60</v>
      </c>
      <c r="B44" s="89">
        <v>1</v>
      </c>
      <c r="C44" s="101" t="s">
        <v>61</v>
      </c>
      <c r="D44" s="102">
        <f>D43*$B$34</f>
        <v>24.359449612094952</v>
      </c>
      <c r="E44" s="103"/>
      <c r="F44" s="102">
        <f>F43*$B$34</f>
        <v>22.776326297378414</v>
      </c>
      <c r="G44" s="56"/>
      <c r="H44" s="56"/>
    </row>
    <row r="45" spans="1:8" ht="19.5" customHeight="1" x14ac:dyDescent="0.3">
      <c r="A45" s="79" t="s">
        <v>62</v>
      </c>
      <c r="B45" s="103">
        <f>(B44/B43)*(B42/B41)*(B40/B39)*(B38/B37)*B36</f>
        <v>10000</v>
      </c>
      <c r="C45" s="101" t="s">
        <v>63</v>
      </c>
      <c r="D45" s="104">
        <f>D44*$B$30/100</f>
        <v>24.25470397876294</v>
      </c>
      <c r="E45" s="105"/>
      <c r="F45" s="104">
        <f>F44*$B$30/100</f>
        <v>22.678388094299684</v>
      </c>
      <c r="G45" s="56"/>
      <c r="H45" s="56"/>
    </row>
    <row r="46" spans="1:8" ht="19.5" customHeight="1" x14ac:dyDescent="0.3">
      <c r="A46" s="169" t="s">
        <v>64</v>
      </c>
      <c r="B46" s="187"/>
      <c r="C46" s="101" t="s">
        <v>65</v>
      </c>
      <c r="D46" s="165">
        <f>D45/$B$45</f>
        <v>2.4254703978762939E-3</v>
      </c>
      <c r="E46" s="105"/>
      <c r="F46" s="106">
        <f>F45/$B$45</f>
        <v>2.2678388094299682E-3</v>
      </c>
      <c r="G46" s="56"/>
      <c r="H46" s="56"/>
    </row>
    <row r="47" spans="1:8" ht="27" customHeight="1" x14ac:dyDescent="0.4">
      <c r="A47" s="171"/>
      <c r="B47" s="188"/>
      <c r="C47" s="101" t="s">
        <v>66</v>
      </c>
      <c r="D47" s="107">
        <v>3.5000000000000001E-3</v>
      </c>
      <c r="E47" s="56"/>
      <c r="F47" s="108"/>
      <c r="G47" s="56"/>
      <c r="H47" s="56"/>
    </row>
    <row r="48" spans="1:8" ht="18.75" customHeight="1" x14ac:dyDescent="0.3">
      <c r="A48" s="56"/>
      <c r="B48" s="56"/>
      <c r="C48" s="101" t="s">
        <v>67</v>
      </c>
      <c r="D48" s="104">
        <f>D47*$B$45</f>
        <v>35</v>
      </c>
      <c r="E48" s="56"/>
      <c r="F48" s="108"/>
      <c r="G48" s="56"/>
      <c r="H48" s="56"/>
    </row>
    <row r="49" spans="1:8" ht="19.5" customHeight="1" x14ac:dyDescent="0.3">
      <c r="A49" s="56"/>
      <c r="B49" s="56"/>
      <c r="C49" s="109" t="s">
        <v>68</v>
      </c>
      <c r="D49" s="110">
        <f>D48/B34</f>
        <v>50.848850024303729</v>
      </c>
      <c r="E49" s="56"/>
      <c r="F49" s="111"/>
      <c r="G49" s="56"/>
      <c r="H49" s="56"/>
    </row>
    <row r="50" spans="1:8" ht="18.75" customHeight="1" x14ac:dyDescent="0.3">
      <c r="A50" s="56"/>
      <c r="B50" s="56"/>
      <c r="C50" s="112" t="s">
        <v>69</v>
      </c>
      <c r="D50" s="113">
        <f>AVERAGE(E38:E41,G38:G41)</f>
        <v>496221.56159913936</v>
      </c>
      <c r="E50" s="56"/>
      <c r="F50" s="111"/>
      <c r="G50" s="56"/>
      <c r="H50" s="56"/>
    </row>
    <row r="51" spans="1:8" ht="18.75" customHeight="1" x14ac:dyDescent="0.3">
      <c r="A51" s="56"/>
      <c r="B51" s="56"/>
      <c r="C51" s="101" t="s">
        <v>70</v>
      </c>
      <c r="D51" s="114">
        <f>STDEV(E38:E41,G38:G41)/D50</f>
        <v>7.5741468654646048E-3</v>
      </c>
      <c r="E51" s="56"/>
      <c r="F51" s="111"/>
      <c r="G51" s="56"/>
      <c r="H51" s="56"/>
    </row>
    <row r="52" spans="1:8" ht="19.5" customHeight="1" x14ac:dyDescent="0.3">
      <c r="A52" s="56"/>
      <c r="B52" s="56"/>
      <c r="C52" s="109" t="s">
        <v>15</v>
      </c>
      <c r="D52" s="115">
        <f>COUNT(E38:E41,G38:G41)</f>
        <v>6</v>
      </c>
      <c r="E52" s="56"/>
      <c r="F52" s="56"/>
      <c r="G52" s="56"/>
      <c r="H52" s="56"/>
    </row>
    <row r="53" spans="1:8" ht="18.75" customHeight="1" x14ac:dyDescent="0.3">
      <c r="A53" s="56"/>
      <c r="B53" s="56"/>
      <c r="C53" s="56"/>
      <c r="D53" s="56"/>
      <c r="E53" s="56"/>
      <c r="F53" s="56"/>
      <c r="G53" s="56"/>
      <c r="H53" s="56"/>
    </row>
    <row r="54" spans="1:8" ht="18.75" customHeight="1" x14ac:dyDescent="0.3">
      <c r="A54" s="57" t="s">
        <v>1</v>
      </c>
      <c r="B54" s="116" t="s">
        <v>91</v>
      </c>
      <c r="C54" s="56"/>
      <c r="D54" s="56"/>
      <c r="E54" s="56"/>
      <c r="F54" s="56"/>
      <c r="G54" s="56"/>
      <c r="H54" s="56"/>
    </row>
    <row r="55" spans="1:8" ht="18.75" customHeight="1" x14ac:dyDescent="0.3">
      <c r="A55" s="56" t="s">
        <v>71</v>
      </c>
      <c r="B55" s="117" t="str">
        <f>B21</f>
        <v>Each dose contains Salmeterol 25mcg+Fluticasone propionate 250mcg</v>
      </c>
      <c r="C55" s="56"/>
      <c r="D55" s="56"/>
      <c r="E55" s="56"/>
      <c r="F55" s="56"/>
      <c r="G55" s="56"/>
      <c r="H55" s="56"/>
    </row>
    <row r="56" spans="1:8" ht="26.25" customHeight="1" x14ac:dyDescent="0.4">
      <c r="A56" s="65" t="s">
        <v>92</v>
      </c>
      <c r="B56" s="166">
        <v>1</v>
      </c>
      <c r="C56" s="118" t="s">
        <v>93</v>
      </c>
      <c r="D56" s="119">
        <v>2.5000000000000001E-2</v>
      </c>
      <c r="E56" s="56" t="str">
        <f>B20</f>
        <v>Salmeterol 25mcg and fluticasone propionate 125mcg</v>
      </c>
      <c r="F56" s="56"/>
      <c r="G56" s="56"/>
      <c r="H56" s="118"/>
    </row>
    <row r="57" spans="1:8" ht="19.5" customHeight="1" x14ac:dyDescent="0.3">
      <c r="A57" s="56"/>
      <c r="B57" s="56"/>
      <c r="C57" s="56"/>
      <c r="D57" s="56"/>
      <c r="E57" s="56"/>
      <c r="F57" s="56"/>
      <c r="G57" s="56"/>
      <c r="H57" s="118"/>
    </row>
    <row r="58" spans="1:8" ht="27" customHeight="1" x14ac:dyDescent="0.4">
      <c r="A58" s="77" t="s">
        <v>72</v>
      </c>
      <c r="B58" s="78">
        <v>100</v>
      </c>
      <c r="C58" s="56"/>
      <c r="D58" s="120" t="s">
        <v>94</v>
      </c>
      <c r="E58" s="121" t="s">
        <v>49</v>
      </c>
      <c r="F58" s="121" t="s">
        <v>50</v>
      </c>
      <c r="G58" s="121" t="s">
        <v>73</v>
      </c>
      <c r="H58" s="81" t="s">
        <v>74</v>
      </c>
    </row>
    <row r="59" spans="1:8" ht="26.25" customHeight="1" x14ac:dyDescent="0.4">
      <c r="A59" s="79" t="s">
        <v>75</v>
      </c>
      <c r="B59" s="80">
        <v>1</v>
      </c>
      <c r="C59" s="175" t="s">
        <v>76</v>
      </c>
      <c r="D59" s="178">
        <v>10</v>
      </c>
      <c r="E59" s="122">
        <v>1</v>
      </c>
      <c r="F59" s="55"/>
      <c r="G59" s="123" t="str">
        <f t="shared" ref="G59:G70" si="0">IF(ISBLANK(F59),"-",(F59/$D$50*$D$47*$B$67)*($B$56/$D$59))</f>
        <v>-</v>
      </c>
      <c r="H59" s="124" t="str">
        <f t="shared" ref="H59:H70" si="1">IF(ISBLANK(F59),"-",G59/$D$56)</f>
        <v>-</v>
      </c>
    </row>
    <row r="60" spans="1:8" ht="26.25" customHeight="1" x14ac:dyDescent="0.4">
      <c r="A60" s="79" t="s">
        <v>77</v>
      </c>
      <c r="B60" s="80">
        <v>1</v>
      </c>
      <c r="C60" s="176"/>
      <c r="D60" s="179"/>
      <c r="E60" s="125">
        <v>2</v>
      </c>
      <c r="F60" s="53"/>
      <c r="G60" s="126" t="str">
        <f t="shared" si="0"/>
        <v>-</v>
      </c>
      <c r="H60" s="127" t="str">
        <f t="shared" si="1"/>
        <v>-</v>
      </c>
    </row>
    <row r="61" spans="1:8" ht="26.25" customHeight="1" x14ac:dyDescent="0.4">
      <c r="A61" s="79" t="s">
        <v>78</v>
      </c>
      <c r="B61" s="80">
        <v>1</v>
      </c>
      <c r="C61" s="176"/>
      <c r="D61" s="179"/>
      <c r="E61" s="125">
        <v>3</v>
      </c>
      <c r="F61" s="53">
        <v>364101</v>
      </c>
      <c r="G61" s="126">
        <f t="shared" si="0"/>
        <v>2.5681139205100807E-2</v>
      </c>
      <c r="H61" s="127">
        <f t="shared" si="1"/>
        <v>1.0272455682040322</v>
      </c>
    </row>
    <row r="62" spans="1:8" ht="27" customHeight="1" x14ac:dyDescent="0.4">
      <c r="A62" s="79" t="s">
        <v>79</v>
      </c>
      <c r="B62" s="80">
        <v>1</v>
      </c>
      <c r="C62" s="177"/>
      <c r="D62" s="180"/>
      <c r="E62" s="128">
        <v>4</v>
      </c>
      <c r="F62" s="129"/>
      <c r="G62" s="126" t="str">
        <f t="shared" si="0"/>
        <v>-</v>
      </c>
      <c r="H62" s="127" t="str">
        <f t="shared" si="1"/>
        <v>-</v>
      </c>
    </row>
    <row r="63" spans="1:8" ht="26.25" customHeight="1" x14ac:dyDescent="0.4">
      <c r="A63" s="79" t="s">
        <v>80</v>
      </c>
      <c r="B63" s="80">
        <v>1</v>
      </c>
      <c r="C63" s="175" t="s">
        <v>81</v>
      </c>
      <c r="D63" s="181">
        <v>10</v>
      </c>
      <c r="E63" s="122">
        <v>1</v>
      </c>
      <c r="F63" s="55">
        <v>346218</v>
      </c>
      <c r="G63" s="123">
        <f t="shared" si="0"/>
        <v>2.4419797400478407E-2</v>
      </c>
      <c r="H63" s="124">
        <f t="shared" si="1"/>
        <v>0.9767918960191363</v>
      </c>
    </row>
    <row r="64" spans="1:8" ht="26.25" customHeight="1" x14ac:dyDescent="0.4">
      <c r="A64" s="79" t="s">
        <v>82</v>
      </c>
      <c r="B64" s="80">
        <v>1</v>
      </c>
      <c r="C64" s="176"/>
      <c r="D64" s="182"/>
      <c r="E64" s="125">
        <v>2</v>
      </c>
      <c r="F64" s="53">
        <v>348363</v>
      </c>
      <c r="G64" s="126">
        <f t="shared" si="0"/>
        <v>2.4571090705344207E-2</v>
      </c>
      <c r="H64" s="127">
        <f t="shared" si="1"/>
        <v>0.98284362821376825</v>
      </c>
    </row>
    <row r="65" spans="1:8" ht="26.25" customHeight="1" x14ac:dyDescent="0.4">
      <c r="A65" s="79" t="s">
        <v>83</v>
      </c>
      <c r="B65" s="80">
        <v>1</v>
      </c>
      <c r="C65" s="176"/>
      <c r="D65" s="182"/>
      <c r="E65" s="125">
        <v>3</v>
      </c>
      <c r="F65" s="53">
        <v>344923</v>
      </c>
      <c r="G65" s="126">
        <f t="shared" si="0"/>
        <v>2.4328457153484844E-2</v>
      </c>
      <c r="H65" s="127">
        <f t="shared" si="1"/>
        <v>0.97313828613939368</v>
      </c>
    </row>
    <row r="66" spans="1:8" ht="27" customHeight="1" x14ac:dyDescent="0.4">
      <c r="A66" s="79" t="s">
        <v>84</v>
      </c>
      <c r="B66" s="80">
        <v>1</v>
      </c>
      <c r="C66" s="177"/>
      <c r="D66" s="183"/>
      <c r="E66" s="128">
        <v>4</v>
      </c>
      <c r="F66" s="129"/>
      <c r="G66" s="130" t="str">
        <f t="shared" si="0"/>
        <v>-</v>
      </c>
      <c r="H66" s="131" t="str">
        <f t="shared" si="1"/>
        <v>-</v>
      </c>
    </row>
    <row r="67" spans="1:8" ht="26.25" customHeight="1" x14ac:dyDescent="0.4">
      <c r="A67" s="79" t="s">
        <v>85</v>
      </c>
      <c r="B67" s="87">
        <f>(B66/B65)*(B64/B63)*(B62/B61)*(B60/B59)*B58</f>
        <v>100</v>
      </c>
      <c r="C67" s="175" t="s">
        <v>86</v>
      </c>
      <c r="D67" s="178">
        <v>10</v>
      </c>
      <c r="E67" s="122">
        <v>1</v>
      </c>
      <c r="F67" s="55">
        <v>348084</v>
      </c>
      <c r="G67" s="126">
        <f t="shared" si="0"/>
        <v>2.4551411995760265E-2</v>
      </c>
      <c r="H67" s="127">
        <f t="shared" si="1"/>
        <v>0.98205647983041056</v>
      </c>
    </row>
    <row r="68" spans="1:8" ht="27" customHeight="1" x14ac:dyDescent="0.4">
      <c r="A68" s="132" t="s">
        <v>95</v>
      </c>
      <c r="B68" s="133">
        <f>(D47*B67)/D56*B56</f>
        <v>14</v>
      </c>
      <c r="C68" s="176"/>
      <c r="D68" s="179"/>
      <c r="E68" s="125">
        <v>2</v>
      </c>
      <c r="F68" s="53">
        <v>347554</v>
      </c>
      <c r="G68" s="126">
        <f t="shared" si="0"/>
        <v>2.45140295008517E-2</v>
      </c>
      <c r="H68" s="127">
        <f t="shared" si="1"/>
        <v>0.980561180034068</v>
      </c>
    </row>
    <row r="69" spans="1:8" ht="26.25" customHeight="1" x14ac:dyDescent="0.4">
      <c r="A69" s="169" t="s">
        <v>64</v>
      </c>
      <c r="B69" s="170"/>
      <c r="C69" s="176"/>
      <c r="D69" s="179"/>
      <c r="E69" s="125">
        <v>3</v>
      </c>
      <c r="F69" s="53">
        <v>345846</v>
      </c>
      <c r="G69" s="126">
        <f t="shared" si="0"/>
        <v>2.4393559121033151E-2</v>
      </c>
      <c r="H69" s="127">
        <f t="shared" si="1"/>
        <v>0.97574236484132604</v>
      </c>
    </row>
    <row r="70" spans="1:8" ht="27" customHeight="1" x14ac:dyDescent="0.4">
      <c r="A70" s="171"/>
      <c r="B70" s="172"/>
      <c r="C70" s="184"/>
      <c r="D70" s="180"/>
      <c r="E70" s="128">
        <v>4</v>
      </c>
      <c r="F70" s="129"/>
      <c r="G70" s="130" t="str">
        <f t="shared" si="0"/>
        <v>-</v>
      </c>
      <c r="H70" s="131" t="str">
        <f t="shared" si="1"/>
        <v>-</v>
      </c>
    </row>
    <row r="71" spans="1:8" ht="26.25" customHeight="1" x14ac:dyDescent="0.4">
      <c r="A71" s="134"/>
      <c r="B71" s="134"/>
      <c r="C71" s="134"/>
      <c r="D71" s="134"/>
      <c r="E71" s="134"/>
      <c r="F71" s="135"/>
      <c r="G71" s="136" t="s">
        <v>57</v>
      </c>
      <c r="H71" s="137">
        <f>AVERAGE(H59:H70)</f>
        <v>0.98548277189744782</v>
      </c>
    </row>
    <row r="72" spans="1:8" ht="26.25" customHeight="1" x14ac:dyDescent="0.4">
      <c r="A72" s="56"/>
      <c r="B72" s="56"/>
      <c r="C72" s="134"/>
      <c r="D72" s="134"/>
      <c r="E72" s="134"/>
      <c r="F72" s="135"/>
      <c r="G72" s="138" t="s">
        <v>70</v>
      </c>
      <c r="H72" s="139">
        <f>STDEV(H59:H70)/H71</f>
        <v>1.9028354218439542E-2</v>
      </c>
    </row>
    <row r="73" spans="1:8" ht="27" customHeight="1" x14ac:dyDescent="0.4">
      <c r="A73" s="134"/>
      <c r="B73" s="134"/>
      <c r="C73" s="135"/>
      <c r="D73" s="135"/>
      <c r="E73" s="140"/>
      <c r="F73" s="135"/>
      <c r="G73" s="141" t="s">
        <v>15</v>
      </c>
      <c r="H73" s="142">
        <f>COUNT(H59:H70)</f>
        <v>7</v>
      </c>
    </row>
    <row r="74" spans="1:8" ht="18.75" customHeight="1" x14ac:dyDescent="0.3">
      <c r="A74" s="134"/>
      <c r="B74" s="134"/>
      <c r="C74" s="135"/>
      <c r="D74" s="135"/>
      <c r="E74" s="135"/>
      <c r="F74" s="140"/>
      <c r="G74" s="135"/>
      <c r="H74" s="135"/>
    </row>
    <row r="75" spans="1:8" ht="26.25" customHeight="1" x14ac:dyDescent="0.4">
      <c r="A75" s="143" t="s">
        <v>87</v>
      </c>
      <c r="B75" s="144" t="s">
        <v>88</v>
      </c>
      <c r="C75" s="173" t="str">
        <f>B20</f>
        <v>Salmeterol 25mcg and fluticasone propionate 125mcg</v>
      </c>
      <c r="D75" s="173"/>
      <c r="E75" s="145" t="s">
        <v>89</v>
      </c>
      <c r="F75" s="145"/>
      <c r="G75" s="146">
        <f>H71</f>
        <v>0.98548277189744782</v>
      </c>
      <c r="H75" s="135"/>
    </row>
    <row r="76" spans="1:8" ht="19.5" customHeight="1" x14ac:dyDescent="0.3">
      <c r="A76" s="147"/>
      <c r="B76" s="148"/>
      <c r="C76" s="148"/>
      <c r="D76" s="148"/>
      <c r="E76" s="148"/>
      <c r="F76" s="148"/>
      <c r="G76" s="148"/>
      <c r="H76" s="148"/>
    </row>
    <row r="77" spans="1:8" ht="18.75" customHeight="1" x14ac:dyDescent="0.3">
      <c r="A77" s="56"/>
      <c r="B77" s="174" t="s">
        <v>21</v>
      </c>
      <c r="C77" s="174"/>
      <c r="D77" s="118"/>
      <c r="E77" s="149" t="s">
        <v>22</v>
      </c>
      <c r="F77" s="150"/>
      <c r="G77" s="174" t="s">
        <v>23</v>
      </c>
      <c r="H77" s="174"/>
    </row>
    <row r="78" spans="1:8" ht="60" customHeight="1" x14ac:dyDescent="0.3">
      <c r="A78" s="151" t="s">
        <v>24</v>
      </c>
      <c r="B78" s="152"/>
      <c r="C78" s="152"/>
      <c r="D78" s="153"/>
      <c r="E78" s="154"/>
      <c r="F78" s="56"/>
      <c r="G78" s="155"/>
      <c r="H78" s="155"/>
    </row>
    <row r="79" spans="1:8" ht="60" customHeight="1" x14ac:dyDescent="0.3">
      <c r="A79" s="151" t="s">
        <v>25</v>
      </c>
      <c r="B79" s="156"/>
      <c r="C79" s="156"/>
      <c r="D79" s="157"/>
      <c r="E79" s="158"/>
      <c r="F79" s="150"/>
      <c r="G79" s="159"/>
      <c r="H79" s="159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A46:B47"/>
    <mergeCell ref="A16:H16"/>
    <mergeCell ref="B18:E18"/>
    <mergeCell ref="B26:C26"/>
    <mergeCell ref="B27:C27"/>
    <mergeCell ref="C29:G29"/>
    <mergeCell ref="C31:G31"/>
    <mergeCell ref="C32:G32"/>
    <mergeCell ref="D36:E36"/>
    <mergeCell ref="F36:G36"/>
    <mergeCell ref="B21:H21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2" zoomScale="60" zoomScaleNormal="55" workbookViewId="0">
      <selection activeCell="F61" sqref="F61"/>
    </sheetView>
  </sheetViews>
  <sheetFormatPr defaultRowHeight="12.75" x14ac:dyDescent="0.2"/>
  <cols>
    <col min="1" max="1" width="58.5703125" style="44" customWidth="1"/>
    <col min="2" max="2" width="34.28515625" style="44" customWidth="1"/>
    <col min="3" max="3" width="43.140625" style="44" customWidth="1"/>
    <col min="4" max="4" width="23.140625" style="44" customWidth="1"/>
    <col min="5" max="5" width="34.85546875" style="44" customWidth="1"/>
    <col min="6" max="6" width="21.5703125" style="44" customWidth="1"/>
    <col min="7" max="7" width="36.85546875" style="44" customWidth="1"/>
    <col min="8" max="8" width="23.85546875" style="44" customWidth="1"/>
    <col min="9" max="16384" width="9.140625" style="44"/>
  </cols>
  <sheetData>
    <row r="1" spans="1:8" x14ac:dyDescent="0.2">
      <c r="A1" s="185" t="s">
        <v>26</v>
      </c>
      <c r="B1" s="185"/>
      <c r="C1" s="185"/>
      <c r="D1" s="185"/>
      <c r="E1" s="185"/>
      <c r="F1" s="185"/>
      <c r="G1" s="185"/>
      <c r="H1" s="185"/>
    </row>
    <row r="2" spans="1:8" x14ac:dyDescent="0.2">
      <c r="A2" s="185"/>
      <c r="B2" s="185"/>
      <c r="C2" s="185"/>
      <c r="D2" s="185"/>
      <c r="E2" s="185"/>
      <c r="F2" s="185"/>
      <c r="G2" s="185"/>
      <c r="H2" s="185"/>
    </row>
    <row r="3" spans="1:8" x14ac:dyDescent="0.2">
      <c r="A3" s="185"/>
      <c r="B3" s="185"/>
      <c r="C3" s="185"/>
      <c r="D3" s="185"/>
      <c r="E3" s="185"/>
      <c r="F3" s="185"/>
      <c r="G3" s="185"/>
      <c r="H3" s="185"/>
    </row>
    <row r="4" spans="1:8" x14ac:dyDescent="0.2">
      <c r="A4" s="185"/>
      <c r="B4" s="185"/>
      <c r="C4" s="185"/>
      <c r="D4" s="185"/>
      <c r="E4" s="185"/>
      <c r="F4" s="185"/>
      <c r="G4" s="185"/>
      <c r="H4" s="185"/>
    </row>
    <row r="5" spans="1:8" x14ac:dyDescent="0.2">
      <c r="A5" s="185"/>
      <c r="B5" s="185"/>
      <c r="C5" s="185"/>
      <c r="D5" s="185"/>
      <c r="E5" s="185"/>
      <c r="F5" s="185"/>
      <c r="G5" s="185"/>
      <c r="H5" s="185"/>
    </row>
    <row r="6" spans="1:8" x14ac:dyDescent="0.2">
      <c r="A6" s="185"/>
      <c r="B6" s="185"/>
      <c r="C6" s="185"/>
      <c r="D6" s="185"/>
      <c r="E6" s="185"/>
      <c r="F6" s="185"/>
      <c r="G6" s="185"/>
      <c r="H6" s="185"/>
    </row>
    <row r="7" spans="1:8" x14ac:dyDescent="0.2">
      <c r="A7" s="185"/>
      <c r="B7" s="185"/>
      <c r="C7" s="185"/>
      <c r="D7" s="185"/>
      <c r="E7" s="185"/>
      <c r="F7" s="185"/>
      <c r="G7" s="185"/>
      <c r="H7" s="185"/>
    </row>
    <row r="8" spans="1:8" x14ac:dyDescent="0.2">
      <c r="A8" s="186" t="s">
        <v>27</v>
      </c>
      <c r="B8" s="186"/>
      <c r="C8" s="186"/>
      <c r="D8" s="186"/>
      <c r="E8" s="186"/>
      <c r="F8" s="186"/>
      <c r="G8" s="186"/>
      <c r="H8" s="186"/>
    </row>
    <row r="9" spans="1:8" x14ac:dyDescent="0.2">
      <c r="A9" s="186"/>
      <c r="B9" s="186"/>
      <c r="C9" s="186"/>
      <c r="D9" s="186"/>
      <c r="E9" s="186"/>
      <c r="F9" s="186"/>
      <c r="G9" s="186"/>
      <c r="H9" s="186"/>
    </row>
    <row r="10" spans="1:8" x14ac:dyDescent="0.2">
      <c r="A10" s="186"/>
      <c r="B10" s="186"/>
      <c r="C10" s="186"/>
      <c r="D10" s="186"/>
      <c r="E10" s="186"/>
      <c r="F10" s="186"/>
      <c r="G10" s="186"/>
      <c r="H10" s="186"/>
    </row>
    <row r="11" spans="1:8" x14ac:dyDescent="0.2">
      <c r="A11" s="186"/>
      <c r="B11" s="186"/>
      <c r="C11" s="186"/>
      <c r="D11" s="186"/>
      <c r="E11" s="186"/>
      <c r="F11" s="186"/>
      <c r="G11" s="186"/>
      <c r="H11" s="186"/>
    </row>
    <row r="12" spans="1:8" x14ac:dyDescent="0.2">
      <c r="A12" s="186"/>
      <c r="B12" s="186"/>
      <c r="C12" s="186"/>
      <c r="D12" s="186"/>
      <c r="E12" s="186"/>
      <c r="F12" s="186"/>
      <c r="G12" s="186"/>
      <c r="H12" s="186"/>
    </row>
    <row r="13" spans="1:8" x14ac:dyDescent="0.2">
      <c r="A13" s="186"/>
      <c r="B13" s="186"/>
      <c r="C13" s="186"/>
      <c r="D13" s="186"/>
      <c r="E13" s="186"/>
      <c r="F13" s="186"/>
      <c r="G13" s="186"/>
      <c r="H13" s="186"/>
    </row>
    <row r="14" spans="1:8" x14ac:dyDescent="0.2">
      <c r="A14" s="186"/>
      <c r="B14" s="186"/>
      <c r="C14" s="186"/>
      <c r="D14" s="186"/>
      <c r="E14" s="186"/>
      <c r="F14" s="186"/>
      <c r="G14" s="186"/>
      <c r="H14" s="186"/>
    </row>
    <row r="15" spans="1:8" ht="19.5" customHeight="1" thickBot="1" x14ac:dyDescent="0.35">
      <c r="A15" s="150"/>
      <c r="B15" s="150"/>
      <c r="C15" s="150"/>
      <c r="D15" s="150"/>
      <c r="E15" s="150"/>
      <c r="F15" s="150"/>
      <c r="G15" s="150"/>
      <c r="H15" s="150"/>
    </row>
    <row r="16" spans="1:8" ht="19.5" customHeight="1" thickBot="1" x14ac:dyDescent="0.35">
      <c r="A16" s="189" t="s">
        <v>28</v>
      </c>
      <c r="B16" s="190"/>
      <c r="C16" s="190"/>
      <c r="D16" s="190"/>
      <c r="E16" s="190"/>
      <c r="F16" s="190"/>
      <c r="G16" s="190"/>
      <c r="H16" s="191"/>
    </row>
    <row r="17" spans="1:8" ht="18.75" customHeight="1" x14ac:dyDescent="0.3">
      <c r="A17" s="57" t="s">
        <v>29</v>
      </c>
      <c r="B17" s="57"/>
      <c r="C17" s="150"/>
      <c r="D17" s="150"/>
      <c r="E17" s="150"/>
      <c r="F17" s="150"/>
      <c r="G17" s="150"/>
      <c r="H17" s="150"/>
    </row>
    <row r="18" spans="1:8" ht="26.25" customHeight="1" x14ac:dyDescent="0.4">
      <c r="A18" s="58" t="s">
        <v>30</v>
      </c>
      <c r="B18" s="192" t="s">
        <v>96</v>
      </c>
      <c r="C18" s="192"/>
      <c r="D18" s="192"/>
      <c r="E18" s="192"/>
      <c r="F18" s="150"/>
      <c r="G18" s="150"/>
      <c r="H18" s="150"/>
    </row>
    <row r="19" spans="1:8" ht="26.25" customHeight="1" x14ac:dyDescent="0.4">
      <c r="A19" s="58" t="s">
        <v>31</v>
      </c>
      <c r="B19" s="164" t="s">
        <v>97</v>
      </c>
      <c r="C19" s="160">
        <v>6</v>
      </c>
      <c r="D19" s="117"/>
      <c r="E19" s="117"/>
      <c r="F19" s="150"/>
      <c r="G19" s="150"/>
      <c r="H19" s="150"/>
    </row>
    <row r="20" spans="1:8" ht="26.25" customHeight="1" x14ac:dyDescent="0.4">
      <c r="A20" s="58" t="s">
        <v>32</v>
      </c>
      <c r="B20" s="164" t="s">
        <v>98</v>
      </c>
      <c r="C20" s="117"/>
      <c r="D20" s="117"/>
      <c r="E20" s="117"/>
      <c r="F20" s="150"/>
      <c r="G20" s="150"/>
      <c r="H20" s="150"/>
    </row>
    <row r="21" spans="1:8" ht="26.25" customHeight="1" x14ac:dyDescent="0.4">
      <c r="A21" s="58" t="s">
        <v>33</v>
      </c>
      <c r="B21" s="200" t="s">
        <v>99</v>
      </c>
      <c r="C21" s="200"/>
      <c r="D21" s="200"/>
      <c r="E21" s="200"/>
      <c r="F21" s="200"/>
      <c r="G21" s="200"/>
      <c r="H21" s="200"/>
    </row>
    <row r="22" spans="1:8" ht="26.25" customHeight="1" x14ac:dyDescent="0.4">
      <c r="A22" s="58" t="s">
        <v>34</v>
      </c>
      <c r="B22" s="161" t="s">
        <v>100</v>
      </c>
      <c r="C22" s="117"/>
      <c r="D22" s="117"/>
      <c r="E22" s="117"/>
      <c r="F22" s="150"/>
      <c r="G22" s="150"/>
      <c r="H22" s="150"/>
    </row>
    <row r="23" spans="1:8" ht="26.25" customHeight="1" x14ac:dyDescent="0.4">
      <c r="A23" s="58" t="s">
        <v>35</v>
      </c>
      <c r="B23" s="61" t="s">
        <v>101</v>
      </c>
      <c r="C23" s="117"/>
      <c r="D23" s="117"/>
      <c r="E23" s="117"/>
      <c r="F23" s="150"/>
      <c r="G23" s="150"/>
      <c r="H23" s="150"/>
    </row>
    <row r="24" spans="1:8" ht="18.75" customHeight="1" x14ac:dyDescent="0.3">
      <c r="A24" s="58"/>
      <c r="B24" s="62"/>
      <c r="C24" s="150"/>
      <c r="D24" s="150"/>
      <c r="E24" s="150"/>
      <c r="F24" s="150"/>
      <c r="G24" s="150"/>
      <c r="H24" s="150"/>
    </row>
    <row r="25" spans="1:8" ht="18.75" customHeight="1" x14ac:dyDescent="0.3">
      <c r="A25" s="63" t="s">
        <v>1</v>
      </c>
      <c r="B25" s="62"/>
      <c r="C25" s="150"/>
      <c r="D25" s="150"/>
      <c r="E25" s="150"/>
      <c r="F25" s="150"/>
      <c r="G25" s="150"/>
      <c r="H25" s="150"/>
    </row>
    <row r="26" spans="1:8" ht="26.25" customHeight="1" x14ac:dyDescent="0.4">
      <c r="A26" s="151" t="s">
        <v>4</v>
      </c>
      <c r="B26" s="192" t="s">
        <v>104</v>
      </c>
      <c r="C26" s="192"/>
      <c r="D26" s="150"/>
      <c r="E26" s="150"/>
      <c r="F26" s="150"/>
      <c r="G26" s="150"/>
      <c r="H26" s="150"/>
    </row>
    <row r="27" spans="1:8" ht="26.25" customHeight="1" x14ac:dyDescent="0.4">
      <c r="A27" s="144" t="s">
        <v>36</v>
      </c>
      <c r="B27" s="193" t="s">
        <v>105</v>
      </c>
      <c r="C27" s="193"/>
      <c r="D27" s="150"/>
      <c r="E27" s="150"/>
      <c r="F27" s="150"/>
      <c r="G27" s="150"/>
      <c r="H27" s="150"/>
    </row>
    <row r="28" spans="1:8" ht="27" customHeight="1" thickBot="1" x14ac:dyDescent="0.45">
      <c r="A28" s="144" t="s">
        <v>5</v>
      </c>
      <c r="B28" s="66">
        <v>99.12</v>
      </c>
      <c r="C28" s="150"/>
      <c r="D28" s="150"/>
      <c r="E28" s="150"/>
      <c r="F28" s="150"/>
      <c r="G28" s="150"/>
      <c r="H28" s="150"/>
    </row>
    <row r="29" spans="1:8" ht="27" customHeight="1" thickBot="1" x14ac:dyDescent="0.45">
      <c r="A29" s="144" t="s">
        <v>37</v>
      </c>
      <c r="B29" s="89">
        <v>0</v>
      </c>
      <c r="C29" s="194" t="s">
        <v>38</v>
      </c>
      <c r="D29" s="195"/>
      <c r="E29" s="195"/>
      <c r="F29" s="195"/>
      <c r="G29" s="196"/>
      <c r="H29" s="68"/>
    </row>
    <row r="30" spans="1:8" ht="19.5" customHeight="1" thickBot="1" x14ac:dyDescent="0.35">
      <c r="A30" s="144" t="s">
        <v>39</v>
      </c>
      <c r="B30" s="69">
        <f>B28-B29</f>
        <v>99.12</v>
      </c>
      <c r="C30" s="70"/>
      <c r="D30" s="70"/>
      <c r="E30" s="70"/>
      <c r="F30" s="70"/>
      <c r="G30" s="70"/>
      <c r="H30" s="68"/>
    </row>
    <row r="31" spans="1:8" ht="27" customHeight="1" thickBot="1" x14ac:dyDescent="0.45">
      <c r="A31" s="144" t="s">
        <v>40</v>
      </c>
      <c r="B31" s="71">
        <v>1</v>
      </c>
      <c r="C31" s="194" t="s">
        <v>41</v>
      </c>
      <c r="D31" s="195"/>
      <c r="E31" s="195"/>
      <c r="F31" s="195"/>
      <c r="G31" s="196"/>
      <c r="H31" s="72"/>
    </row>
    <row r="32" spans="1:8" ht="27" customHeight="1" thickBot="1" x14ac:dyDescent="0.45">
      <c r="A32" s="144" t="s">
        <v>42</v>
      </c>
      <c r="B32" s="71">
        <v>1</v>
      </c>
      <c r="C32" s="194" t="s">
        <v>43</v>
      </c>
      <c r="D32" s="195"/>
      <c r="E32" s="195"/>
      <c r="F32" s="195"/>
      <c r="G32" s="196"/>
      <c r="H32" s="72"/>
    </row>
    <row r="33" spans="1:8" ht="18.75" customHeight="1" x14ac:dyDescent="0.3">
      <c r="A33" s="144"/>
      <c r="B33" s="73"/>
      <c r="C33" s="74"/>
      <c r="D33" s="74"/>
      <c r="E33" s="74"/>
      <c r="F33" s="74"/>
      <c r="G33" s="74"/>
      <c r="H33" s="74"/>
    </row>
    <row r="34" spans="1:8" ht="18.75" customHeight="1" x14ac:dyDescent="0.3">
      <c r="A34" s="144" t="s">
        <v>44</v>
      </c>
      <c r="B34" s="75">
        <f>B31/B32</f>
        <v>1</v>
      </c>
      <c r="C34" s="150" t="s">
        <v>45</v>
      </c>
      <c r="D34" s="150"/>
      <c r="E34" s="150"/>
      <c r="F34" s="150"/>
      <c r="G34" s="150"/>
      <c r="H34" s="68"/>
    </row>
    <row r="35" spans="1:8" ht="19.5" customHeight="1" thickBot="1" x14ac:dyDescent="0.35">
      <c r="A35" s="144"/>
      <c r="B35" s="163"/>
      <c r="C35" s="68"/>
      <c r="D35" s="68"/>
      <c r="E35" s="68"/>
      <c r="F35" s="68"/>
      <c r="G35" s="150"/>
      <c r="H35" s="68"/>
    </row>
    <row r="36" spans="1:8" ht="27" customHeight="1" thickBot="1" x14ac:dyDescent="0.45">
      <c r="A36" s="77" t="s">
        <v>90</v>
      </c>
      <c r="B36" s="78">
        <v>20</v>
      </c>
      <c r="C36" s="150"/>
      <c r="D36" s="197" t="s">
        <v>46</v>
      </c>
      <c r="E36" s="198"/>
      <c r="F36" s="199" t="s">
        <v>47</v>
      </c>
      <c r="G36" s="198"/>
      <c r="H36" s="68"/>
    </row>
    <row r="37" spans="1:8" ht="26.25" customHeight="1" x14ac:dyDescent="0.4">
      <c r="A37" s="79" t="s">
        <v>48</v>
      </c>
      <c r="B37" s="80">
        <v>10</v>
      </c>
      <c r="C37" s="81" t="s">
        <v>49</v>
      </c>
      <c r="D37" s="82" t="s">
        <v>50</v>
      </c>
      <c r="E37" s="83" t="s">
        <v>51</v>
      </c>
      <c r="F37" s="84" t="s">
        <v>50</v>
      </c>
      <c r="G37" s="83" t="s">
        <v>51</v>
      </c>
      <c r="H37" s="68"/>
    </row>
    <row r="38" spans="1:8" ht="26.25" customHeight="1" x14ac:dyDescent="0.4">
      <c r="A38" s="79" t="s">
        <v>52</v>
      </c>
      <c r="B38" s="80">
        <v>100</v>
      </c>
      <c r="C38" s="85">
        <v>1</v>
      </c>
      <c r="D38" s="52">
        <v>252141</v>
      </c>
      <c r="E38" s="86">
        <f>IF(ISBLANK(D38),"-",$D$48/$D$45*D38)</f>
        <v>266533.46600122994</v>
      </c>
      <c r="F38" s="52">
        <v>275347</v>
      </c>
      <c r="G38" s="86">
        <f>IF(ISBLANK(F38),"-",$D$48/$F$45*F38)</f>
        <v>268345.79383583256</v>
      </c>
      <c r="H38" s="68"/>
    </row>
    <row r="39" spans="1:8" ht="26.25" customHeight="1" x14ac:dyDescent="0.4">
      <c r="A39" s="79" t="s">
        <v>53</v>
      </c>
      <c r="B39" s="80">
        <v>5</v>
      </c>
      <c r="C39" s="87">
        <v>2</v>
      </c>
      <c r="D39" s="53">
        <v>255356</v>
      </c>
      <c r="E39" s="88">
        <f>IF(ISBLANK(D39),"-",$D$48/$D$45*D39)</f>
        <v>269931.98148738238</v>
      </c>
      <c r="F39" s="53">
        <v>272948</v>
      </c>
      <c r="G39" s="88">
        <f>IF(ISBLANK(F39),"-",$D$48/$F$45*F39)</f>
        <v>266007.79284285952</v>
      </c>
      <c r="H39" s="68"/>
    </row>
    <row r="40" spans="1:8" ht="26.25" customHeight="1" x14ac:dyDescent="0.4">
      <c r="A40" s="79" t="s">
        <v>54</v>
      </c>
      <c r="B40" s="80">
        <v>50</v>
      </c>
      <c r="C40" s="87">
        <v>3</v>
      </c>
      <c r="D40" s="53">
        <v>255266</v>
      </c>
      <c r="E40" s="88">
        <f>IF(ISBLANK(D40),"-",$D$48/$D$45*D40)</f>
        <v>269836.84419539053</v>
      </c>
      <c r="F40" s="53">
        <v>267836</v>
      </c>
      <c r="G40" s="88">
        <f>IF(ISBLANK(F40),"-",$D$48/$F$45*F40)</f>
        <v>261025.77488701188</v>
      </c>
      <c r="H40" s="150"/>
    </row>
    <row r="41" spans="1:8" ht="26.25" customHeight="1" x14ac:dyDescent="0.4">
      <c r="A41" s="79" t="s">
        <v>55</v>
      </c>
      <c r="B41" s="80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150"/>
    </row>
    <row r="42" spans="1:8" ht="27" customHeight="1" thickBot="1" x14ac:dyDescent="0.45">
      <c r="A42" s="79" t="s">
        <v>56</v>
      </c>
      <c r="B42" s="80">
        <v>1</v>
      </c>
      <c r="C42" s="94" t="s">
        <v>57</v>
      </c>
      <c r="D42" s="95">
        <f>AVERAGE(D38:D41)</f>
        <v>254254.33333333334</v>
      </c>
      <c r="E42" s="96">
        <f>AVERAGE(E38:E41)</f>
        <v>268767.4305613343</v>
      </c>
      <c r="F42" s="97">
        <f>AVERAGE(F38:F41)</f>
        <v>272043.66666666669</v>
      </c>
      <c r="G42" s="96">
        <f>AVERAGE(G38:G41)</f>
        <v>265126.45385523466</v>
      </c>
      <c r="H42" s="150"/>
    </row>
    <row r="43" spans="1:8" ht="26.25" customHeight="1" x14ac:dyDescent="0.4">
      <c r="A43" s="79" t="s">
        <v>58</v>
      </c>
      <c r="B43" s="89">
        <v>1</v>
      </c>
      <c r="C43" s="98" t="s">
        <v>59</v>
      </c>
      <c r="D43" s="54">
        <v>23.86</v>
      </c>
      <c r="E43" s="150"/>
      <c r="F43" s="99">
        <v>25.88</v>
      </c>
      <c r="G43" s="150"/>
      <c r="H43" s="150"/>
    </row>
    <row r="44" spans="1:8" ht="26.25" customHeight="1" x14ac:dyDescent="0.4">
      <c r="A44" s="79" t="s">
        <v>60</v>
      </c>
      <c r="B44" s="89">
        <v>1</v>
      </c>
      <c r="C44" s="101" t="s">
        <v>61</v>
      </c>
      <c r="D44" s="102">
        <f>D43*$B$34</f>
        <v>23.86</v>
      </c>
      <c r="E44" s="135"/>
      <c r="F44" s="102">
        <f>F43*$B$34</f>
        <v>25.88</v>
      </c>
      <c r="G44" s="150"/>
      <c r="H44" s="150"/>
    </row>
    <row r="45" spans="1:8" ht="19.5" customHeight="1" thickBot="1" x14ac:dyDescent="0.35">
      <c r="A45" s="79" t="s">
        <v>62</v>
      </c>
      <c r="B45" s="135">
        <f>(B44/B43)*(B42/B41)*(B40/B39)*(B38/B37)*B36</f>
        <v>2000</v>
      </c>
      <c r="C45" s="101" t="s">
        <v>63</v>
      </c>
      <c r="D45" s="104">
        <f>D44*$B$30/100</f>
        <v>23.650031999999999</v>
      </c>
      <c r="E45" s="140"/>
      <c r="F45" s="104">
        <f>F44*$B$30/100</f>
        <v>25.652256000000001</v>
      </c>
      <c r="G45" s="150"/>
      <c r="H45" s="150"/>
    </row>
    <row r="46" spans="1:8" ht="19.5" customHeight="1" thickBot="1" x14ac:dyDescent="0.35">
      <c r="A46" s="169" t="s">
        <v>64</v>
      </c>
      <c r="B46" s="187"/>
      <c r="C46" s="101" t="s">
        <v>65</v>
      </c>
      <c r="D46" s="102">
        <f>D45/$B$45</f>
        <v>1.1825015999999999E-2</v>
      </c>
      <c r="E46" s="140"/>
      <c r="F46" s="106">
        <f>F45/$B$45</f>
        <v>1.2826128000000001E-2</v>
      </c>
      <c r="G46" s="150"/>
      <c r="H46" s="150"/>
    </row>
    <row r="47" spans="1:8" ht="27" customHeight="1" thickBot="1" x14ac:dyDescent="0.45">
      <c r="A47" s="171"/>
      <c r="B47" s="188"/>
      <c r="C47" s="101" t="s">
        <v>66</v>
      </c>
      <c r="D47" s="107">
        <v>1.2500000000000001E-2</v>
      </c>
      <c r="E47" s="150"/>
      <c r="F47" s="108"/>
      <c r="G47" s="150"/>
      <c r="H47" s="150"/>
    </row>
    <row r="48" spans="1:8" ht="18.75" customHeight="1" x14ac:dyDescent="0.3">
      <c r="A48" s="150"/>
      <c r="B48" s="150"/>
      <c r="C48" s="101" t="s">
        <v>67</v>
      </c>
      <c r="D48" s="104">
        <f>D47*$B$45</f>
        <v>25</v>
      </c>
      <c r="E48" s="150"/>
      <c r="F48" s="108"/>
      <c r="G48" s="150"/>
      <c r="H48" s="150"/>
    </row>
    <row r="49" spans="1:8" ht="19.5" customHeight="1" thickBot="1" x14ac:dyDescent="0.35">
      <c r="A49" s="150"/>
      <c r="B49" s="150"/>
      <c r="C49" s="109" t="s">
        <v>68</v>
      </c>
      <c r="D49" s="110">
        <f>D48/B34</f>
        <v>25</v>
      </c>
      <c r="E49" s="150"/>
      <c r="F49" s="111"/>
      <c r="G49" s="150"/>
      <c r="H49" s="150"/>
    </row>
    <row r="50" spans="1:8" ht="18.75" customHeight="1" x14ac:dyDescent="0.3">
      <c r="A50" s="150"/>
      <c r="B50" s="150"/>
      <c r="C50" s="112" t="s">
        <v>69</v>
      </c>
      <c r="D50" s="113">
        <f>AVERAGE(E38:E41,G38:G41)</f>
        <v>266946.94220828445</v>
      </c>
      <c r="E50" s="150"/>
      <c r="F50" s="111"/>
      <c r="G50" s="150"/>
      <c r="H50" s="150"/>
    </row>
    <row r="51" spans="1:8" ht="18.75" customHeight="1" x14ac:dyDescent="0.3">
      <c r="A51" s="150"/>
      <c r="B51" s="150"/>
      <c r="C51" s="101" t="s">
        <v>70</v>
      </c>
      <c r="D51" s="114">
        <f>STDEV(E38:E41,G38:G41)/D50</f>
        <v>1.2461723064241413E-2</v>
      </c>
      <c r="E51" s="150"/>
      <c r="F51" s="111"/>
      <c r="G51" s="150"/>
      <c r="H51" s="150"/>
    </row>
    <row r="52" spans="1:8" ht="19.5" customHeight="1" thickBot="1" x14ac:dyDescent="0.35">
      <c r="A52" s="150"/>
      <c r="B52" s="150"/>
      <c r="C52" s="109" t="s">
        <v>15</v>
      </c>
      <c r="D52" s="115">
        <f>COUNT(E38:E41,G38:G41)</f>
        <v>6</v>
      </c>
      <c r="E52" s="150"/>
      <c r="F52" s="150"/>
      <c r="G52" s="150"/>
      <c r="H52" s="150"/>
    </row>
    <row r="53" spans="1:8" ht="18.75" customHeight="1" x14ac:dyDescent="0.3">
      <c r="A53" s="150"/>
      <c r="B53" s="150"/>
      <c r="C53" s="150"/>
      <c r="D53" s="150"/>
      <c r="E53" s="150"/>
      <c r="F53" s="150"/>
      <c r="G53" s="150"/>
      <c r="H53" s="150"/>
    </row>
    <row r="54" spans="1:8" ht="18.75" customHeight="1" x14ac:dyDescent="0.3">
      <c r="A54" s="57" t="s">
        <v>1</v>
      </c>
      <c r="B54" s="116" t="s">
        <v>91</v>
      </c>
      <c r="C54" s="150"/>
      <c r="D54" s="150"/>
      <c r="E54" s="150"/>
      <c r="F54" s="150"/>
      <c r="G54" s="150"/>
      <c r="H54" s="150"/>
    </row>
    <row r="55" spans="1:8" ht="18.75" customHeight="1" x14ac:dyDescent="0.3">
      <c r="A55" s="150" t="s">
        <v>71</v>
      </c>
      <c r="B55" s="117" t="str">
        <f>B21</f>
        <v>Each dose contains Salmeterol 25mcg+Fluticasone propionate 250mcg</v>
      </c>
      <c r="C55" s="150"/>
      <c r="D55" s="150"/>
      <c r="E55" s="150"/>
      <c r="F55" s="150"/>
      <c r="G55" s="150"/>
      <c r="H55" s="150"/>
    </row>
    <row r="56" spans="1:8" ht="26.25" customHeight="1" x14ac:dyDescent="0.4">
      <c r="A56" s="144" t="s">
        <v>92</v>
      </c>
      <c r="B56" s="166">
        <v>1</v>
      </c>
      <c r="C56" s="135" t="s">
        <v>93</v>
      </c>
      <c r="D56" s="119">
        <v>0.25</v>
      </c>
      <c r="E56" s="150" t="str">
        <f>B20</f>
        <v>Salmeterol 25mcg and fluticasone propionate 125mcg</v>
      </c>
      <c r="F56" s="150"/>
      <c r="G56" s="150"/>
      <c r="H56" s="135"/>
    </row>
    <row r="57" spans="1:8" ht="19.5" customHeight="1" thickBot="1" x14ac:dyDescent="0.35">
      <c r="A57" s="150"/>
      <c r="B57" s="150"/>
      <c r="C57" s="150"/>
      <c r="D57" s="150"/>
      <c r="E57" s="150"/>
      <c r="F57" s="150"/>
      <c r="G57" s="150"/>
      <c r="H57" s="135"/>
    </row>
    <row r="58" spans="1:8" ht="27" customHeight="1" thickBot="1" x14ac:dyDescent="0.45">
      <c r="A58" s="77" t="s">
        <v>72</v>
      </c>
      <c r="B58" s="78">
        <v>100</v>
      </c>
      <c r="C58" s="150"/>
      <c r="D58" s="120" t="s">
        <v>94</v>
      </c>
      <c r="E58" s="121" t="s">
        <v>49</v>
      </c>
      <c r="F58" s="121" t="s">
        <v>50</v>
      </c>
      <c r="G58" s="121" t="s">
        <v>73</v>
      </c>
      <c r="H58" s="81" t="s">
        <v>74</v>
      </c>
    </row>
    <row r="59" spans="1:8" ht="26.25" customHeight="1" x14ac:dyDescent="0.4">
      <c r="A59" s="79" t="s">
        <v>75</v>
      </c>
      <c r="B59" s="80">
        <v>1</v>
      </c>
      <c r="C59" s="175" t="s">
        <v>76</v>
      </c>
      <c r="D59" s="178">
        <v>5</v>
      </c>
      <c r="E59" s="122">
        <v>1</v>
      </c>
      <c r="F59" s="55"/>
      <c r="G59" s="123" t="str">
        <f t="shared" ref="G59:G70" si="0">IF(ISBLANK(F59),"-",(F59/$D$50*$D$47*$B$67)*($B$56/$D$59))</f>
        <v>-</v>
      </c>
      <c r="H59" s="124" t="str">
        <f t="shared" ref="H59:H70" si="1">IF(ISBLANK(F59),"-",G59/$D$56)</f>
        <v>-</v>
      </c>
    </row>
    <row r="60" spans="1:8" ht="26.25" customHeight="1" x14ac:dyDescent="0.4">
      <c r="A60" s="79" t="s">
        <v>77</v>
      </c>
      <c r="B60" s="80">
        <v>1</v>
      </c>
      <c r="C60" s="176"/>
      <c r="D60" s="179"/>
      <c r="E60" s="125">
        <v>2</v>
      </c>
      <c r="F60" s="53"/>
      <c r="G60" s="126" t="str">
        <f t="shared" si="0"/>
        <v>-</v>
      </c>
      <c r="H60" s="127" t="str">
        <f t="shared" si="1"/>
        <v>-</v>
      </c>
    </row>
    <row r="61" spans="1:8" ht="26.25" customHeight="1" x14ac:dyDescent="0.4">
      <c r="A61" s="79" t="s">
        <v>78</v>
      </c>
      <c r="B61" s="80">
        <v>1</v>
      </c>
      <c r="C61" s="176"/>
      <c r="D61" s="179"/>
      <c r="E61" s="125">
        <v>3</v>
      </c>
      <c r="F61" s="53"/>
      <c r="G61" s="126" t="str">
        <f t="shared" si="0"/>
        <v>-</v>
      </c>
      <c r="H61" s="127" t="str">
        <f t="shared" si="1"/>
        <v>-</v>
      </c>
    </row>
    <row r="62" spans="1:8" ht="27" customHeight="1" thickBot="1" x14ac:dyDescent="0.45">
      <c r="A62" s="79" t="s">
        <v>79</v>
      </c>
      <c r="B62" s="80">
        <v>1</v>
      </c>
      <c r="C62" s="177"/>
      <c r="D62" s="180"/>
      <c r="E62" s="128">
        <v>4</v>
      </c>
      <c r="F62" s="129"/>
      <c r="G62" s="126" t="str">
        <f t="shared" si="0"/>
        <v>-</v>
      </c>
      <c r="H62" s="127" t="str">
        <f t="shared" si="1"/>
        <v>-</v>
      </c>
    </row>
    <row r="63" spans="1:8" ht="26.25" customHeight="1" x14ac:dyDescent="0.4">
      <c r="A63" s="79" t="s">
        <v>80</v>
      </c>
      <c r="B63" s="80">
        <v>1</v>
      </c>
      <c r="C63" s="175" t="s">
        <v>81</v>
      </c>
      <c r="D63" s="181">
        <v>5</v>
      </c>
      <c r="E63" s="122">
        <v>1</v>
      </c>
      <c r="F63" s="55">
        <v>242213</v>
      </c>
      <c r="G63" s="123">
        <f t="shared" si="0"/>
        <v>0.22683627502559492</v>
      </c>
      <c r="H63" s="124">
        <f t="shared" si="1"/>
        <v>0.90734510010237968</v>
      </c>
    </row>
    <row r="64" spans="1:8" ht="26.25" customHeight="1" x14ac:dyDescent="0.4">
      <c r="A64" s="79" t="s">
        <v>82</v>
      </c>
      <c r="B64" s="80">
        <v>1</v>
      </c>
      <c r="C64" s="176"/>
      <c r="D64" s="182"/>
      <c r="E64" s="125">
        <v>2</v>
      </c>
      <c r="F64" s="53">
        <v>241709</v>
      </c>
      <c r="G64" s="126">
        <f t="shared" si="0"/>
        <v>0.2263642711174112</v>
      </c>
      <c r="H64" s="127">
        <f t="shared" si="1"/>
        <v>0.90545708446964479</v>
      </c>
    </row>
    <row r="65" spans="1:8" ht="26.25" customHeight="1" x14ac:dyDescent="0.4">
      <c r="A65" s="79" t="s">
        <v>83</v>
      </c>
      <c r="B65" s="80">
        <v>1</v>
      </c>
      <c r="C65" s="176"/>
      <c r="D65" s="182"/>
      <c r="E65" s="125">
        <v>3</v>
      </c>
      <c r="F65" s="53">
        <v>242544</v>
      </c>
      <c r="G65" s="126">
        <f t="shared" si="0"/>
        <v>0.22714626171926319</v>
      </c>
      <c r="H65" s="127">
        <f t="shared" si="1"/>
        <v>0.90858504687705277</v>
      </c>
    </row>
    <row r="66" spans="1:8" ht="27" customHeight="1" thickBot="1" x14ac:dyDescent="0.45">
      <c r="A66" s="79" t="s">
        <v>84</v>
      </c>
      <c r="B66" s="80">
        <v>1</v>
      </c>
      <c r="C66" s="177"/>
      <c r="D66" s="183"/>
      <c r="E66" s="128">
        <v>4</v>
      </c>
      <c r="F66" s="129"/>
      <c r="G66" s="130" t="str">
        <f t="shared" si="0"/>
        <v>-</v>
      </c>
      <c r="H66" s="131" t="str">
        <f t="shared" si="1"/>
        <v>-</v>
      </c>
    </row>
    <row r="67" spans="1:8" ht="26.25" customHeight="1" x14ac:dyDescent="0.4">
      <c r="A67" s="79" t="s">
        <v>85</v>
      </c>
      <c r="B67" s="87">
        <f>(B66/B65)*(B64/B63)*(B62/B61)*(B60/B59)*B58</f>
        <v>100</v>
      </c>
      <c r="C67" s="175" t="s">
        <v>86</v>
      </c>
      <c r="D67" s="178">
        <v>5</v>
      </c>
      <c r="E67" s="122">
        <v>1</v>
      </c>
      <c r="F67" s="55">
        <v>240730</v>
      </c>
      <c r="G67" s="126">
        <f t="shared" si="0"/>
        <v>0.22544742225607817</v>
      </c>
      <c r="H67" s="127">
        <f t="shared" si="1"/>
        <v>0.90178968902431267</v>
      </c>
    </row>
    <row r="68" spans="1:8" ht="27" customHeight="1" thickBot="1" x14ac:dyDescent="0.45">
      <c r="A68" s="132" t="s">
        <v>95</v>
      </c>
      <c r="B68" s="133">
        <f>(D47*B67)/D56*B56</f>
        <v>5</v>
      </c>
      <c r="C68" s="176"/>
      <c r="D68" s="179"/>
      <c r="E68" s="125">
        <v>2</v>
      </c>
      <c r="F68" s="53">
        <v>242941</v>
      </c>
      <c r="G68" s="126">
        <f t="shared" si="0"/>
        <v>0.22751805844852693</v>
      </c>
      <c r="H68" s="127">
        <f t="shared" si="1"/>
        <v>0.91007223379410773</v>
      </c>
    </row>
    <row r="69" spans="1:8" ht="26.25" customHeight="1" x14ac:dyDescent="0.4">
      <c r="A69" s="169" t="s">
        <v>64</v>
      </c>
      <c r="B69" s="170"/>
      <c r="C69" s="176"/>
      <c r="D69" s="179"/>
      <c r="E69" s="125">
        <v>3</v>
      </c>
      <c r="F69" s="53">
        <v>241515</v>
      </c>
      <c r="G69" s="126">
        <f t="shared" si="0"/>
        <v>0.22618258707338812</v>
      </c>
      <c r="H69" s="127">
        <f t="shared" si="1"/>
        <v>0.90473034829355248</v>
      </c>
    </row>
    <row r="70" spans="1:8" ht="27" customHeight="1" thickBot="1" x14ac:dyDescent="0.45">
      <c r="A70" s="171"/>
      <c r="B70" s="172"/>
      <c r="C70" s="184"/>
      <c r="D70" s="180"/>
      <c r="E70" s="128">
        <v>4</v>
      </c>
      <c r="F70" s="129"/>
      <c r="G70" s="130" t="str">
        <f t="shared" si="0"/>
        <v>-</v>
      </c>
      <c r="H70" s="131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5"/>
      <c r="G71" s="136" t="s">
        <v>57</v>
      </c>
      <c r="H71" s="137">
        <f>AVERAGE(H59:H70)</f>
        <v>0.90632991709350852</v>
      </c>
    </row>
    <row r="72" spans="1:8" ht="26.25" customHeight="1" x14ac:dyDescent="0.4">
      <c r="A72" s="150"/>
      <c r="B72" s="150"/>
      <c r="C72" s="135"/>
      <c r="D72" s="135"/>
      <c r="E72" s="135"/>
      <c r="F72" s="135"/>
      <c r="G72" s="138" t="s">
        <v>70</v>
      </c>
      <c r="H72" s="139">
        <f>STDEV(H59:H70)/H71</f>
        <v>3.2751229760195795E-3</v>
      </c>
    </row>
    <row r="73" spans="1:8" ht="27" customHeight="1" thickBot="1" x14ac:dyDescent="0.45">
      <c r="A73" s="135"/>
      <c r="B73" s="135"/>
      <c r="C73" s="135"/>
      <c r="D73" s="135"/>
      <c r="E73" s="140"/>
      <c r="F73" s="135"/>
      <c r="G73" s="141" t="s">
        <v>15</v>
      </c>
      <c r="H73" s="142">
        <f>COUNT(H59:H70)</f>
        <v>6</v>
      </c>
    </row>
    <row r="74" spans="1:8" ht="18.75" customHeight="1" x14ac:dyDescent="0.3">
      <c r="A74" s="135"/>
      <c r="B74" s="135"/>
      <c r="C74" s="135"/>
      <c r="D74" s="135"/>
      <c r="E74" s="135"/>
      <c r="F74" s="140"/>
      <c r="G74" s="135"/>
      <c r="H74" s="135"/>
    </row>
    <row r="75" spans="1:8" ht="26.25" customHeight="1" x14ac:dyDescent="0.4">
      <c r="A75" s="151" t="s">
        <v>87</v>
      </c>
      <c r="B75" s="144" t="s">
        <v>88</v>
      </c>
      <c r="C75" s="173" t="str">
        <f>B20</f>
        <v>Salmeterol 25mcg and fluticasone propionate 125mcg</v>
      </c>
      <c r="D75" s="173"/>
      <c r="E75" s="150" t="s">
        <v>89</v>
      </c>
      <c r="F75" s="150"/>
      <c r="G75" s="146">
        <f>H71</f>
        <v>0.90632991709350852</v>
      </c>
      <c r="H75" s="135"/>
    </row>
    <row r="76" spans="1:8" ht="19.5" customHeight="1" thickBot="1" x14ac:dyDescent="0.35">
      <c r="A76" s="147"/>
      <c r="B76" s="148"/>
      <c r="C76" s="148"/>
      <c r="D76" s="148"/>
      <c r="E76" s="148"/>
      <c r="F76" s="148"/>
      <c r="G76" s="148"/>
      <c r="H76" s="148"/>
    </row>
    <row r="77" spans="1:8" ht="18.75" customHeight="1" x14ac:dyDescent="0.3">
      <c r="A77" s="150"/>
      <c r="B77" s="174" t="s">
        <v>21</v>
      </c>
      <c r="C77" s="174"/>
      <c r="D77" s="135"/>
      <c r="E77" s="163" t="s">
        <v>22</v>
      </c>
      <c r="F77" s="150"/>
      <c r="G77" s="174" t="s">
        <v>23</v>
      </c>
      <c r="H77" s="174"/>
    </row>
    <row r="78" spans="1:8" ht="60" customHeight="1" x14ac:dyDescent="0.3">
      <c r="A78" s="151" t="s">
        <v>24</v>
      </c>
      <c r="B78" s="154"/>
      <c r="C78" s="154"/>
      <c r="D78" s="153"/>
      <c r="E78" s="154"/>
      <c r="F78" s="150"/>
      <c r="G78" s="155"/>
      <c r="H78" s="155"/>
    </row>
    <row r="79" spans="1:8" ht="60" customHeight="1" x14ac:dyDescent="0.3">
      <c r="A79" s="151" t="s">
        <v>25</v>
      </c>
      <c r="B79" s="156"/>
      <c r="C79" s="156"/>
      <c r="D79" s="157"/>
      <c r="E79" s="158"/>
      <c r="F79" s="150"/>
      <c r="G79" s="159"/>
      <c r="H79" s="159"/>
    </row>
    <row r="250" spans="1:1" x14ac:dyDescent="0.2">
      <c r="A250" s="44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6:H32"/>
  <sheetViews>
    <sheetView workbookViewId="0">
      <selection activeCell="G32" sqref="G32"/>
    </sheetView>
  </sheetViews>
  <sheetFormatPr defaultRowHeight="12.75" x14ac:dyDescent="0.2"/>
  <cols>
    <col min="8" max="8" width="12.42578125" bestFit="1" customWidth="1"/>
  </cols>
  <sheetData>
    <row r="16" spans="8:8" x14ac:dyDescent="0.2">
      <c r="H16">
        <f>25/20*10/100</f>
        <v>0.125</v>
      </c>
    </row>
    <row r="28" spans="7:7" x14ac:dyDescent="0.2">
      <c r="G28">
        <f>25/200</f>
        <v>0.125</v>
      </c>
    </row>
    <row r="32" spans="7:7" x14ac:dyDescent="0.2">
      <c r="G32">
        <f>35/100*5/50*5/50</f>
        <v>3.5000000000000005E-3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C52" sqref="C5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67" t="s">
        <v>0</v>
      </c>
      <c r="B15" s="167"/>
      <c r="C15" s="167"/>
      <c r="D15" s="167"/>
      <c r="E15" s="167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96</v>
      </c>
      <c r="D17" s="9"/>
      <c r="E17" s="36"/>
    </row>
    <row r="18" spans="1:5" ht="16.5" customHeight="1" x14ac:dyDescent="0.3">
      <c r="A18" s="11" t="s">
        <v>4</v>
      </c>
      <c r="B18" s="8" t="s">
        <v>104</v>
      </c>
      <c r="C18" s="36"/>
      <c r="D18" s="36"/>
      <c r="E18" s="36"/>
    </row>
    <row r="19" spans="1:5" ht="16.5" customHeight="1" x14ac:dyDescent="0.3">
      <c r="A19" s="11" t="s">
        <v>5</v>
      </c>
      <c r="B19" s="12">
        <v>99.18</v>
      </c>
      <c r="C19" s="36"/>
      <c r="D19" s="36"/>
      <c r="E19" s="36"/>
    </row>
    <row r="20" spans="1:5" ht="16.5" customHeight="1" x14ac:dyDescent="0.3">
      <c r="A20" s="8" t="s">
        <v>6</v>
      </c>
      <c r="B20" s="12">
        <v>23.86</v>
      </c>
      <c r="C20" s="36"/>
      <c r="D20" s="36"/>
      <c r="E20" s="36"/>
    </row>
    <row r="21" spans="1:5" ht="16.5" customHeight="1" x14ac:dyDescent="0.3">
      <c r="A21" s="8" t="s">
        <v>7</v>
      </c>
      <c r="B21" s="13">
        <f>B20/20*10/100*5/50</f>
        <v>1.1930000000000001E-2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258125</v>
      </c>
      <c r="C24" s="18">
        <v>6119.4</v>
      </c>
      <c r="D24" s="19">
        <v>0.9</v>
      </c>
      <c r="E24" s="20">
        <v>6.6</v>
      </c>
    </row>
    <row r="25" spans="1:5" ht="16.5" customHeight="1" x14ac:dyDescent="0.3">
      <c r="A25" s="17">
        <v>2</v>
      </c>
      <c r="B25" s="18">
        <v>254997</v>
      </c>
      <c r="C25" s="18">
        <v>6181.7</v>
      </c>
      <c r="D25" s="19">
        <v>0.9</v>
      </c>
      <c r="E25" s="19">
        <v>6.6</v>
      </c>
    </row>
    <row r="26" spans="1:5" ht="16.5" customHeight="1" x14ac:dyDescent="0.3">
      <c r="A26" s="17">
        <v>3</v>
      </c>
      <c r="B26" s="18">
        <v>257748</v>
      </c>
      <c r="C26" s="18">
        <v>6088.4</v>
      </c>
      <c r="D26" s="19">
        <v>0.9</v>
      </c>
      <c r="E26" s="19">
        <v>6.6</v>
      </c>
    </row>
    <row r="27" spans="1:5" ht="16.5" customHeight="1" x14ac:dyDescent="0.3">
      <c r="A27" s="17">
        <v>4</v>
      </c>
      <c r="B27" s="18">
        <v>257701</v>
      </c>
      <c r="C27" s="18">
        <v>6180.5</v>
      </c>
      <c r="D27" s="19">
        <v>0.9</v>
      </c>
      <c r="E27" s="19">
        <v>6.6</v>
      </c>
    </row>
    <row r="28" spans="1:5" ht="16.5" customHeight="1" x14ac:dyDescent="0.3">
      <c r="A28" s="17">
        <v>5</v>
      </c>
      <c r="B28" s="18">
        <v>257047</v>
      </c>
      <c r="C28" s="18">
        <v>6123.2</v>
      </c>
      <c r="D28" s="19">
        <v>0.9</v>
      </c>
      <c r="E28" s="19">
        <v>6.6</v>
      </c>
    </row>
    <row r="29" spans="1:5" ht="16.5" customHeight="1" x14ac:dyDescent="0.3">
      <c r="A29" s="17">
        <v>6</v>
      </c>
      <c r="B29" s="21">
        <v>256602</v>
      </c>
      <c r="C29" s="21">
        <v>6160.4</v>
      </c>
      <c r="D29" s="22">
        <v>0.9</v>
      </c>
      <c r="E29" s="22">
        <v>6.6</v>
      </c>
    </row>
    <row r="30" spans="1:5" ht="16.5" customHeight="1" x14ac:dyDescent="0.3">
      <c r="A30" s="23" t="s">
        <v>13</v>
      </c>
      <c r="B30" s="24">
        <f>AVERAGE(B24:B29)</f>
        <v>257036.66666666666</v>
      </c>
      <c r="C30" s="25">
        <f>AVERAGE(C24:C29)</f>
        <v>6142.2666666666664</v>
      </c>
      <c r="D30" s="26">
        <f>AVERAGE(D24:D29)</f>
        <v>0.9</v>
      </c>
      <c r="E30" s="26">
        <f>AVERAGE(E24:E29)</f>
        <v>6.6000000000000005</v>
      </c>
    </row>
    <row r="31" spans="1:5" ht="16.5" customHeight="1" x14ac:dyDescent="0.3">
      <c r="A31" s="27" t="s">
        <v>14</v>
      </c>
      <c r="B31" s="28">
        <f>(STDEV(B24:B29)/B30)</f>
        <v>4.429388636450122E-3</v>
      </c>
      <c r="C31" s="29"/>
      <c r="D31" s="29"/>
      <c r="E31" s="30"/>
    </row>
    <row r="32" spans="1:5" s="4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11"/>
      <c r="B35" s="40" t="s">
        <v>18</v>
      </c>
      <c r="C35" s="39"/>
      <c r="D35" s="39"/>
      <c r="E35" s="39"/>
    </row>
    <row r="36" spans="1:5" ht="16.5" customHeight="1" x14ac:dyDescent="0.3">
      <c r="A36" s="11"/>
      <c r="B36" s="40" t="s">
        <v>19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5</v>
      </c>
      <c r="B40" s="12"/>
      <c r="C40" s="36"/>
      <c r="D40" s="36"/>
      <c r="E40" s="36"/>
    </row>
    <row r="41" spans="1:5" ht="16.5" customHeight="1" x14ac:dyDescent="0.3">
      <c r="A41" s="8" t="s">
        <v>6</v>
      </c>
      <c r="B41" s="12"/>
      <c r="C41" s="36"/>
      <c r="D41" s="36"/>
      <c r="E41" s="36"/>
    </row>
    <row r="42" spans="1:5" ht="16.5" customHeight="1" x14ac:dyDescent="0.3">
      <c r="A42" s="8" t="s">
        <v>7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11"/>
      <c r="B56" s="40" t="s">
        <v>18</v>
      </c>
      <c r="C56" s="39"/>
      <c r="D56" s="39"/>
      <c r="E56" s="39"/>
    </row>
    <row r="57" spans="1:7" ht="16.5" customHeight="1" x14ac:dyDescent="0.3">
      <c r="A57" s="11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168" t="s">
        <v>21</v>
      </c>
      <c r="C59" s="168"/>
      <c r="E59" s="162" t="s">
        <v>22</v>
      </c>
      <c r="F59" s="46"/>
      <c r="G59" s="162" t="s">
        <v>23</v>
      </c>
    </row>
    <row r="60" spans="1:7" ht="15" customHeight="1" x14ac:dyDescent="0.3">
      <c r="A60" s="47" t="s">
        <v>24</v>
      </c>
      <c r="B60" s="49"/>
      <c r="C60" s="49"/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SALMETROL</vt:lpstr>
      <vt:lpstr>Salmetrol Xenofoate</vt:lpstr>
      <vt:lpstr>Fluticasone</vt:lpstr>
      <vt:lpstr>Sheet2</vt:lpstr>
      <vt:lpstr>SST Fluticasone</vt:lpstr>
      <vt:lpstr>'SST Fluticasone'!Print_Area</vt:lpstr>
      <vt:lpstr>'SST SALMETROL'!Print_Area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2017-03-17T11:36:20Z</cp:lastPrinted>
  <dcterms:created xsi:type="dcterms:W3CDTF">2005-07-05T10:19:27Z</dcterms:created>
  <dcterms:modified xsi:type="dcterms:W3CDTF">2017-04-28T12:35:05Z</dcterms:modified>
</cp:coreProperties>
</file>