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2"/>
  </bookViews>
  <sheets>
    <sheet name="SST" sheetId="1" r:id="rId1"/>
    <sheet name="Uniformity" sheetId="2" r:id="rId2"/>
    <sheet name="Nateglinide (2)" sheetId="4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57" i="4"/>
  <c r="C124" i="4"/>
  <c r="B116" i="4"/>
  <c r="D100" i="4" s="1"/>
  <c r="B98" i="4"/>
  <c r="F95" i="4"/>
  <c r="D95" i="4"/>
  <c r="G94" i="4"/>
  <c r="E94" i="4"/>
  <c r="B87" i="4"/>
  <c r="F97" i="4" s="1"/>
  <c r="F98" i="4" s="1"/>
  <c r="B83" i="4"/>
  <c r="B81" i="4"/>
  <c r="B80" i="4"/>
  <c r="B79" i="4"/>
  <c r="C76" i="4"/>
  <c r="H71" i="4"/>
  <c r="G71" i="4"/>
  <c r="B68" i="4"/>
  <c r="H67" i="4"/>
  <c r="G67" i="4"/>
  <c r="H63" i="4"/>
  <c r="G63" i="4"/>
  <c r="H62" i="4"/>
  <c r="G62" i="4"/>
  <c r="H61" i="4"/>
  <c r="G61" i="4"/>
  <c r="H60" i="4"/>
  <c r="G60" i="4"/>
  <c r="B69" i="4"/>
  <c r="C56" i="4"/>
  <c r="B55" i="4"/>
  <c r="B45" i="4"/>
  <c r="D48" i="4" s="1"/>
  <c r="F44" i="4"/>
  <c r="F45" i="4" s="1"/>
  <c r="F46" i="4" s="1"/>
  <c r="D44" i="4"/>
  <c r="D45" i="4" s="1"/>
  <c r="D46" i="4" s="1"/>
  <c r="F42" i="4"/>
  <c r="D42" i="4"/>
  <c r="I39" i="4" s="1"/>
  <c r="G41" i="4"/>
  <c r="E41" i="4"/>
  <c r="B34" i="4"/>
  <c r="B30" i="4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F99" i="4"/>
  <c r="D101" i="4"/>
  <c r="E39" i="4"/>
  <c r="D49" i="4"/>
  <c r="E40" i="4"/>
  <c r="G38" i="4"/>
  <c r="E38" i="4"/>
  <c r="G39" i="4"/>
  <c r="G40" i="4"/>
  <c r="D97" i="4"/>
  <c r="D98" i="4" s="1"/>
  <c r="D33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25" i="2"/>
  <c r="D29" i="2"/>
  <c r="D37" i="2"/>
  <c r="D41" i="2"/>
  <c r="C50" i="2"/>
  <c r="D24" i="2"/>
  <c r="D28" i="2"/>
  <c r="D32" i="2"/>
  <c r="D36" i="2"/>
  <c r="D40" i="2"/>
  <c r="D102" i="4" l="1"/>
  <c r="G93" i="4"/>
  <c r="G92" i="4"/>
  <c r="G91" i="4"/>
  <c r="D99" i="4"/>
  <c r="E93" i="4"/>
  <c r="E91" i="4"/>
  <c r="E92" i="4"/>
  <c r="D52" i="4"/>
  <c r="D50" i="4"/>
  <c r="E42" i="4"/>
  <c r="G42" i="4"/>
  <c r="G95" i="4" l="1"/>
  <c r="E95" i="4"/>
  <c r="D103" i="4"/>
  <c r="D105" i="4"/>
  <c r="D51" i="4"/>
  <c r="G70" i="4"/>
  <c r="H70" i="4" s="1"/>
  <c r="G65" i="4"/>
  <c r="H65" i="4" s="1"/>
  <c r="G68" i="4"/>
  <c r="H68" i="4" s="1"/>
  <c r="G69" i="4"/>
  <c r="H69" i="4" s="1"/>
  <c r="G66" i="4"/>
  <c r="H66" i="4" s="1"/>
  <c r="G64" i="4"/>
  <c r="E112" i="4" l="1"/>
  <c r="F112" i="4" s="1"/>
  <c r="E111" i="4"/>
  <c r="F111" i="4" s="1"/>
  <c r="E113" i="4"/>
  <c r="F113" i="4" s="1"/>
  <c r="E108" i="4"/>
  <c r="E110" i="4"/>
  <c r="F110" i="4" s="1"/>
  <c r="E109" i="4"/>
  <c r="F109" i="4" s="1"/>
  <c r="D104" i="4"/>
  <c r="H64" i="4"/>
  <c r="G74" i="4"/>
  <c r="G72" i="4"/>
  <c r="G73" i="4" s="1"/>
  <c r="E120" i="4" l="1"/>
  <c r="E115" i="4"/>
  <c r="E116" i="4" s="1"/>
  <c r="E117" i="4"/>
  <c r="E119" i="4"/>
  <c r="F108" i="4"/>
  <c r="H74" i="4"/>
  <c r="H72" i="4"/>
  <c r="F125" i="4" l="1"/>
  <c r="D125" i="4"/>
  <c r="F115" i="4"/>
  <c r="F117" i="4"/>
  <c r="F119" i="4"/>
  <c r="F120" i="4"/>
  <c r="G76" i="4"/>
  <c r="H73" i="4"/>
  <c r="F116" i="4" l="1"/>
  <c r="G124" i="4"/>
</calcChain>
</file>

<file path=xl/sharedStrings.xml><?xml version="1.0" encoding="utf-8"?>
<sst xmlns="http://schemas.openxmlformats.org/spreadsheetml/2006/main" count="239" uniqueCount="136">
  <si>
    <t>HPLC System Suitability Report</t>
  </si>
  <si>
    <t>Analysis Data</t>
  </si>
  <si>
    <t>Assay</t>
  </si>
  <si>
    <t>Sample(s)</t>
  </si>
  <si>
    <t>Reference Substance:</t>
  </si>
  <si>
    <t>EUNAT 60 MG</t>
  </si>
  <si>
    <t>% age Purity:</t>
  </si>
  <si>
    <t>NDQD201704366</t>
  </si>
  <si>
    <t>Weight (mg):</t>
  </si>
  <si>
    <t>Nateglinide USP 60 mg</t>
  </si>
  <si>
    <t>Standard Conc (mg/mL):</t>
  </si>
  <si>
    <t>each coated tablets contains Nateglinide USP 60 mg.</t>
  </si>
  <si>
    <t>2017-04-04 11:05:43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</si>
  <si>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</si>
  <si>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</si>
  <si>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</si>
  <si>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</si>
  <si>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</si>
  <si>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</si>
  <si>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</si>
  <si>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</si>
  <si>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</si>
  <si>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</si>
  <si>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</si>
  <si>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</si>
  <si>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</si>
  <si>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</si>
  <si>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</si>
  <si>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</si>
  <si>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</si>
  <si>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</si>
  <si>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</si>
  <si>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</si>
  <si>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</si>
  <si>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</si>
  <si>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</si>
  <si>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</si>
  <si>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</si>
  <si>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</si>
  <si>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</si>
  <si>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</si>
  <si>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</si>
  <si>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</si>
  <si>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</si>
  <si>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</si>
  <si>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</si>
  <si>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</si>
  <si>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</si>
  <si>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</si>
  <si>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</si>
  <si>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</si>
  <si>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</si>
  <si>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</si>
  <si>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</si>
  <si>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</si>
  <si>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</si>
  <si>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</si>
  <si>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</si>
  <si>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</si>
  <si>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</si>
  <si>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</si>
  <si>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</si>
  <si>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</si>
  <si>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</si>
  <si>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</si>
  <si>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</si>
  <si>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</si>
  <si>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</si>
  <si>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</si>
  <si>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</si>
  <si>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</si>
  <si>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</si>
  <si>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</si>
  <si>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</si>
  <si>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</si>
  <si>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</si>
  <si>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</si>
  <si>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</si>
  <si>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</si>
  <si>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</si>
  <si>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</si>
  <si>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</si>
  <si>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</si>
  <si>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</si>
  <si>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</si>
  <si>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</si>
  <si>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</si>
  <si>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</si>
  <si>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</si>
  <si>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</si>
  <si>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</si>
  <si>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</si>
  <si>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</si>
  <si>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</si>
  <si>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</si>
  <si>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</si>
  <si>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</si>
  <si>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</si>
  <si>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</si>
  <si>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</si>
  <si>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</si>
  <si>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</si>
  <si>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 xml:space="preserve">The amount  of </t>
  </si>
  <si>
    <t>Medium Volume (mL):</t>
  </si>
  <si>
    <t>Amt Released (mg):</t>
  </si>
  <si>
    <t>%age Released:</t>
  </si>
  <si>
    <t xml:space="preserve">dissolved as a percentage of the stated  label claim is </t>
  </si>
  <si>
    <t>Nateglinide</t>
  </si>
  <si>
    <t>NDQD201704367</t>
  </si>
  <si>
    <t>Nateglinide USP 120 mg</t>
  </si>
  <si>
    <t>each coated tablets contains Nateglinide USP 120 mg.</t>
  </si>
  <si>
    <t>2017-04-04 11:12:04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</si>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</sst>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6"/>
      <color rgb="FF000000"/>
      <name val="Book Antiqua"/>
    </font>
    <font>
      <sz val="20"/>
      <color rgb="FF000000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2" fillId="2" borderId="0"/>
  </cellStyleXfs>
  <cellXfs count="3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1" applyFont="1" applyFill="1" applyAlignment="1">
      <alignment horizontal="center" vertical="center"/>
    </xf>
    <xf numFmtId="0" fontId="2" fillId="2" borderId="0" xfId="1" applyFont="1" applyFill="1"/>
    <xf numFmtId="0" fontId="19" fillId="2" borderId="0" xfId="1" applyFont="1" applyFill="1" applyAlignment="1">
      <alignment horizontal="center" vertical="center"/>
    </xf>
    <xf numFmtId="0" fontId="11" fillId="2" borderId="0" xfId="1" applyFont="1" applyFill="1"/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2" fillId="2" borderId="0" xfId="1" applyFill="1"/>
    <xf numFmtId="0" fontId="12" fillId="2" borderId="0" xfId="1" applyFont="1" applyFill="1"/>
    <xf numFmtId="0" fontId="20" fillId="3" borderId="0" xfId="1" applyFont="1" applyFill="1" applyAlignment="1" applyProtection="1">
      <alignment horizontal="left" wrapText="1"/>
      <protection locked="0"/>
    </xf>
    <xf numFmtId="0" fontId="20" fillId="2" borderId="0" xfId="1" applyFont="1" applyFill="1" applyAlignment="1" applyProtection="1">
      <alignment horizontal="right"/>
      <protection locked="0"/>
    </xf>
    <xf numFmtId="0" fontId="20" fillId="2" borderId="0" xfId="1" applyFont="1" applyFill="1" applyAlignment="1" applyProtection="1">
      <alignment horizontal="left"/>
      <protection locked="0"/>
    </xf>
    <xf numFmtId="0" fontId="24" fillId="2" borderId="0" xfId="1" applyFont="1" applyFill="1"/>
    <xf numFmtId="0" fontId="24" fillId="3" borderId="0" xfId="1" applyFont="1" applyFill="1" applyAlignment="1" applyProtection="1">
      <alignment horizontal="left"/>
      <protection locked="0"/>
    </xf>
    <xf numFmtId="0" fontId="2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71" fontId="24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24" fillId="3" borderId="0" xfId="1" applyFont="1" applyFill="1" applyAlignment="1" applyProtection="1">
      <alignment horizontal="left"/>
      <protection locked="0"/>
    </xf>
    <xf numFmtId="0" fontId="20" fillId="3" borderId="0" xfId="1" applyFont="1" applyFill="1" applyAlignment="1" applyProtection="1">
      <alignment horizontal="center"/>
      <protection locked="0"/>
    </xf>
    <xf numFmtId="0" fontId="24" fillId="3" borderId="0" xfId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center"/>
    </xf>
    <xf numFmtId="0" fontId="13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6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2" fillId="2" borderId="35" xfId="1" applyFont="1" applyFill="1" applyBorder="1" applyAlignment="1">
      <alignment horizontal="center"/>
    </xf>
    <xf numFmtId="0" fontId="12" fillId="2" borderId="43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right"/>
    </xf>
    <xf numFmtId="0" fontId="20" fillId="3" borderId="23" xfId="1" applyFont="1" applyFill="1" applyBorder="1" applyAlignment="1" applyProtection="1">
      <alignment horizontal="center"/>
      <protection locked="0"/>
    </xf>
    <xf numFmtId="0" fontId="12" fillId="2" borderId="24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36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20" fillId="3" borderId="51" xfId="1" applyFont="1" applyFill="1" applyBorder="1" applyAlignment="1" applyProtection="1">
      <alignment horizontal="center"/>
      <protection locked="0"/>
    </xf>
    <xf numFmtId="170" fontId="11" fillId="2" borderId="36" xfId="1" applyNumberFormat="1" applyFont="1" applyFill="1" applyBorder="1" applyAlignment="1">
      <alignment horizontal="center"/>
    </xf>
    <xf numFmtId="170" fontId="11" fillId="2" borderId="26" xfId="1" applyNumberFormat="1" applyFont="1" applyFill="1" applyBorder="1" applyAlignment="1">
      <alignment horizontal="center"/>
    </xf>
    <xf numFmtId="0" fontId="16" fillId="2" borderId="13" xfId="1" applyFont="1" applyFill="1" applyBorder="1"/>
    <xf numFmtId="0" fontId="11" fillId="2" borderId="23" xfId="1" applyFont="1" applyFill="1" applyBorder="1" applyAlignment="1">
      <alignment horizontal="center"/>
    </xf>
    <xf numFmtId="0" fontId="20" fillId="3" borderId="22" xfId="1" applyFont="1" applyFill="1" applyBorder="1" applyAlignment="1" applyProtection="1">
      <alignment horizontal="center"/>
      <protection locked="0"/>
    </xf>
    <xf numFmtId="170" fontId="11" fillId="2" borderId="37" xfId="1" applyNumberFormat="1" applyFont="1" applyFill="1" applyBorder="1" applyAlignment="1">
      <alignment horizontal="center"/>
    </xf>
    <xf numFmtId="170" fontId="11" fillId="2" borderId="44" xfId="1" applyNumberFormat="1" applyFont="1" applyFill="1" applyBorder="1" applyAlignment="1">
      <alignment horizontal="center"/>
    </xf>
    <xf numFmtId="10" fontId="13" fillId="2" borderId="14" xfId="1" applyNumberFormat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0" fontId="11" fillId="2" borderId="38" xfId="1" applyNumberFormat="1" applyFont="1" applyFill="1" applyBorder="1" applyAlignment="1">
      <alignment horizontal="center"/>
    </xf>
    <xf numFmtId="170" fontId="11" fillId="2" borderId="45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3" xfId="1" applyFont="1" applyFill="1" applyBorder="1" applyAlignment="1">
      <alignment horizontal="right"/>
    </xf>
    <xf numFmtId="1" fontId="12" fillId="6" borderId="30" xfId="1" applyNumberFormat="1" applyFont="1" applyFill="1" applyBorder="1" applyAlignment="1">
      <alignment horizontal="center"/>
    </xf>
    <xf numFmtId="170" fontId="12" fillId="6" borderId="34" xfId="1" applyNumberFormat="1" applyFont="1" applyFill="1" applyBorder="1" applyAlignment="1">
      <alignment horizontal="center"/>
    </xf>
    <xf numFmtId="170" fontId="12" fillId="6" borderId="31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20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32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4" xfId="1" applyFont="1" applyFill="1" applyBorder="1" applyAlignment="1">
      <alignment horizontal="left" vertical="center" wrapText="1"/>
    </xf>
    <xf numFmtId="166" fontId="11" fillId="6" borderId="32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7" fillId="2" borderId="40" xfId="1" applyFont="1" applyFill="1" applyBorder="1" applyAlignment="1">
      <alignment horizontal="left" vertical="center" wrapText="1"/>
    </xf>
    <xf numFmtId="0" fontId="17" fillId="2" borderId="46" xfId="1" applyFont="1" applyFill="1" applyBorder="1" applyAlignment="1">
      <alignment horizontal="left" vertical="center" wrapText="1"/>
    </xf>
    <xf numFmtId="0" fontId="11" fillId="2" borderId="55" xfId="1" applyFont="1" applyFill="1" applyBorder="1" applyAlignment="1">
      <alignment horizontal="right"/>
    </xf>
    <xf numFmtId="166" fontId="20" fillId="3" borderId="32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51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32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20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20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2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20" fillId="3" borderId="22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20" fillId="3" borderId="40" xfId="1" applyFont="1" applyFill="1" applyBorder="1" applyAlignment="1" applyProtection="1">
      <alignment horizontal="center"/>
      <protection locked="0"/>
    </xf>
    <xf numFmtId="166" fontId="11" fillId="2" borderId="40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24" fillId="2" borderId="23" xfId="1" applyFont="1" applyFill="1" applyBorder="1" applyAlignment="1">
      <alignment horizontal="center"/>
    </xf>
    <xf numFmtId="2" fontId="24" fillId="2" borderId="46" xfId="1" applyNumberFormat="1" applyFont="1" applyFill="1" applyBorder="1" applyAlignment="1">
      <alignment horizont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40" xfId="1" applyFont="1" applyFill="1" applyBorder="1" applyAlignment="1">
      <alignment horizontal="center" vertical="center" wrapText="1"/>
    </xf>
    <xf numFmtId="0" fontId="17" fillId="2" borderId="46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right"/>
    </xf>
    <xf numFmtId="2" fontId="20" fillId="7" borderId="28" xfId="1" applyNumberFormat="1" applyFont="1" applyFill="1" applyBorder="1" applyAlignment="1">
      <alignment horizontal="center"/>
    </xf>
    <xf numFmtId="173" fontId="20" fillId="7" borderId="28" xfId="1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right"/>
    </xf>
    <xf numFmtId="10" fontId="20" fillId="6" borderId="53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20" fillId="7" borderId="54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74" fontId="20" fillId="2" borderId="0" xfId="1" applyNumberFormat="1" applyFont="1" applyFill="1" applyAlignment="1">
      <alignment horizontal="center"/>
    </xf>
    <xf numFmtId="0" fontId="20" fillId="3" borderId="0" xfId="1" applyFont="1" applyFill="1" applyAlignment="1" applyProtection="1">
      <alignment horizontal="left"/>
      <protection locked="0"/>
    </xf>
    <xf numFmtId="0" fontId="12" fillId="2" borderId="35" xfId="1" applyFont="1" applyFill="1" applyBorder="1" applyAlignment="1">
      <alignment horizontal="center"/>
    </xf>
    <xf numFmtId="0" fontId="12" fillId="2" borderId="4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20" fillId="3" borderId="29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42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48" xfId="1" applyFont="1" applyFill="1" applyBorder="1" applyAlignment="1">
      <alignment horizontal="right"/>
    </xf>
    <xf numFmtId="0" fontId="20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166" fontId="11" fillId="6" borderId="39" xfId="1" applyNumberFormat="1" applyFont="1" applyFill="1" applyBorder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166" fontId="11" fillId="7" borderId="3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47" xfId="1" applyFont="1" applyFill="1" applyBorder="1" applyAlignment="1">
      <alignment horizontal="right"/>
    </xf>
    <xf numFmtId="2" fontId="11" fillId="7" borderId="26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32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4" xfId="1" applyFont="1" applyFill="1" applyBorder="1" applyAlignment="1">
      <alignment horizontal="center" wrapText="1"/>
    </xf>
    <xf numFmtId="1" fontId="20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20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3" xfId="1" applyNumberFormat="1" applyFont="1" applyFill="1" applyBorder="1" applyAlignment="1">
      <alignment horizontal="center"/>
    </xf>
    <xf numFmtId="1" fontId="20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6" xfId="1" applyNumberFormat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2" fontId="20" fillId="7" borderId="50" xfId="1" applyNumberFormat="1" applyFont="1" applyFill="1" applyBorder="1" applyAlignment="1">
      <alignment horizontal="center"/>
    </xf>
    <xf numFmtId="174" fontId="20" fillId="7" borderId="52" xfId="1" applyNumberFormat="1" applyFont="1" applyFill="1" applyBorder="1" applyAlignment="1">
      <alignment horizontal="center"/>
    </xf>
    <xf numFmtId="0" fontId="11" fillId="2" borderId="22" xfId="1" applyFont="1" applyFill="1" applyBorder="1"/>
    <xf numFmtId="0" fontId="11" fillId="2" borderId="14" xfId="1" applyFont="1" applyFill="1" applyBorder="1" applyAlignment="1">
      <alignment horizontal="right"/>
    </xf>
    <xf numFmtId="10" fontId="20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/>
    <xf numFmtId="0" fontId="20" fillId="7" borderId="27" xfId="1" applyFont="1" applyFill="1" applyBorder="1" applyAlignment="1">
      <alignment horizontal="center"/>
    </xf>
    <xf numFmtId="0" fontId="20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2" fillId="2" borderId="35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right" vertical="center" wrapText="1"/>
    </xf>
    <xf numFmtId="2" fontId="20" fillId="6" borderId="53" xfId="1" applyNumberFormat="1" applyFont="1" applyFill="1" applyBorder="1" applyAlignment="1">
      <alignment horizontal="center"/>
    </xf>
    <xf numFmtId="174" fontId="20" fillId="6" borderId="53" xfId="1" applyNumberFormat="1" applyFont="1" applyFill="1" applyBorder="1" applyAlignment="1">
      <alignment horizontal="center"/>
    </xf>
    <xf numFmtId="2" fontId="20" fillId="7" borderId="54" xfId="1" applyNumberFormat="1" applyFont="1" applyFill="1" applyBorder="1" applyAlignment="1">
      <alignment horizontal="center"/>
    </xf>
    <xf numFmtId="174" fontId="20" fillId="7" borderId="54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65" fontId="5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54" sqref="E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8" t="s">
        <v>0</v>
      </c>
      <c r="B15" s="98"/>
      <c r="C15" s="98"/>
      <c r="D15" s="98"/>
      <c r="E15" s="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107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24.18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B20/10*3/10</f>
        <v>0.72540000000000004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97244865</v>
      </c>
      <c r="C24" s="18">
        <v>9044.48</v>
      </c>
      <c r="D24" s="19">
        <v>0.88</v>
      </c>
      <c r="E24" s="20">
        <v>13.81</v>
      </c>
    </row>
    <row r="25" spans="1:6" ht="16.5" customHeight="1" x14ac:dyDescent="0.3">
      <c r="A25" s="17">
        <v>2</v>
      </c>
      <c r="B25" s="18">
        <v>97404992</v>
      </c>
      <c r="C25" s="18">
        <v>9082.24</v>
      </c>
      <c r="D25" s="19">
        <v>0.88</v>
      </c>
      <c r="E25" s="19">
        <v>13.81</v>
      </c>
    </row>
    <row r="26" spans="1:6" ht="16.5" customHeight="1" x14ac:dyDescent="0.3">
      <c r="A26" s="17">
        <v>3</v>
      </c>
      <c r="B26" s="18">
        <v>97583792</v>
      </c>
      <c r="C26" s="18">
        <v>9085.4</v>
      </c>
      <c r="D26" s="19">
        <v>0.88</v>
      </c>
      <c r="E26" s="19">
        <v>13.81</v>
      </c>
    </row>
    <row r="27" spans="1:6" ht="16.5" customHeight="1" x14ac:dyDescent="0.3">
      <c r="A27" s="17">
        <v>4</v>
      </c>
      <c r="B27" s="18">
        <v>98257243</v>
      </c>
      <c r="C27" s="18">
        <v>9060.7800000000007</v>
      </c>
      <c r="D27" s="19">
        <v>0.88</v>
      </c>
      <c r="E27" s="19">
        <v>13.81</v>
      </c>
    </row>
    <row r="28" spans="1:6" ht="16.5" customHeight="1" x14ac:dyDescent="0.3">
      <c r="A28" s="17">
        <v>5</v>
      </c>
      <c r="B28" s="18">
        <v>98207529</v>
      </c>
      <c r="C28" s="18">
        <v>9075.8799999999992</v>
      </c>
      <c r="D28" s="19">
        <v>0.88</v>
      </c>
      <c r="E28" s="19">
        <v>13.81</v>
      </c>
    </row>
    <row r="29" spans="1:6" ht="16.5" customHeight="1" x14ac:dyDescent="0.3">
      <c r="A29" s="17">
        <v>6</v>
      </c>
      <c r="B29" s="21">
        <v>97466135</v>
      </c>
      <c r="C29" s="21">
        <v>9023.7099999999991</v>
      </c>
      <c r="D29" s="22">
        <v>0.88</v>
      </c>
      <c r="E29" s="22">
        <v>13.81</v>
      </c>
    </row>
    <row r="30" spans="1:6" ht="16.5" customHeight="1" x14ac:dyDescent="0.3">
      <c r="A30" s="23" t="s">
        <v>18</v>
      </c>
      <c r="B30" s="24">
        <f>AVERAGE(B24:B29)</f>
        <v>97694092.666666672</v>
      </c>
      <c r="C30" s="25">
        <f>AVERAGE(C24:C29)</f>
        <v>9062.0816666666669</v>
      </c>
      <c r="D30" s="26">
        <f>AVERAGE(D24:D29)</f>
        <v>0.88</v>
      </c>
      <c r="E30" s="26">
        <f>AVERAGE(E24:E29)</f>
        <v>13.81</v>
      </c>
    </row>
    <row r="31" spans="1:6" ht="16.5" customHeight="1" x14ac:dyDescent="0.3">
      <c r="A31" s="27" t="s">
        <v>19</v>
      </c>
      <c r="B31" s="28">
        <f>(STDEV(B24:B29)/B30)</f>
        <v>4.4152102278673926E-3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107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100.9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24.19</v>
      </c>
      <c r="C41" s="10"/>
      <c r="D41" s="10"/>
      <c r="E41" s="10"/>
    </row>
    <row r="42" spans="1:6" ht="16.5" customHeight="1" x14ac:dyDescent="0.3">
      <c r="A42" s="7" t="s">
        <v>10</v>
      </c>
      <c r="B42" s="13">
        <v>6.044999999999999E-2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15958441</v>
      </c>
      <c r="C45" s="18">
        <v>8284.06</v>
      </c>
      <c r="D45" s="19">
        <v>0.88</v>
      </c>
      <c r="E45" s="20">
        <v>11.51</v>
      </c>
    </row>
    <row r="46" spans="1:6" ht="16.5" customHeight="1" x14ac:dyDescent="0.3">
      <c r="A46" s="17">
        <v>2</v>
      </c>
      <c r="B46" s="18">
        <v>16022788</v>
      </c>
      <c r="C46" s="18">
        <v>8266.86</v>
      </c>
      <c r="D46" s="19">
        <v>0.88</v>
      </c>
      <c r="E46" s="19">
        <v>11.51</v>
      </c>
    </row>
    <row r="47" spans="1:6" ht="16.5" customHeight="1" x14ac:dyDescent="0.3">
      <c r="A47" s="17">
        <v>3</v>
      </c>
      <c r="B47" s="18">
        <v>16027762</v>
      </c>
      <c r="C47" s="18">
        <v>8251.73</v>
      </c>
      <c r="D47" s="19">
        <v>0.88</v>
      </c>
      <c r="E47" s="19">
        <v>11.51</v>
      </c>
    </row>
    <row r="48" spans="1:6" ht="16.5" customHeight="1" x14ac:dyDescent="0.3">
      <c r="A48" s="17">
        <v>4</v>
      </c>
      <c r="B48" s="18">
        <v>16614452</v>
      </c>
      <c r="C48" s="18">
        <v>8315.86</v>
      </c>
      <c r="D48" s="19">
        <v>0.88</v>
      </c>
      <c r="E48" s="19">
        <v>11.51</v>
      </c>
    </row>
    <row r="49" spans="1:7" ht="16.5" customHeight="1" x14ac:dyDescent="0.3">
      <c r="A49" s="17">
        <v>5</v>
      </c>
      <c r="B49" s="18"/>
      <c r="C49" s="18">
        <v>8314.2000000000007</v>
      </c>
      <c r="D49" s="19">
        <v>0.88</v>
      </c>
      <c r="E49" s="19">
        <v>11.51</v>
      </c>
    </row>
    <row r="50" spans="1:7" ht="16.5" customHeight="1" x14ac:dyDescent="0.3">
      <c r="A50" s="17">
        <v>6</v>
      </c>
      <c r="B50" s="21">
        <v>16580167</v>
      </c>
      <c r="C50" s="21">
        <v>8279.49</v>
      </c>
      <c r="D50" s="22">
        <v>0.88</v>
      </c>
      <c r="E50" s="22">
        <v>11.51</v>
      </c>
    </row>
    <row r="51" spans="1:7" ht="16.5" customHeight="1" x14ac:dyDescent="0.3">
      <c r="A51" s="23" t="s">
        <v>18</v>
      </c>
      <c r="B51" s="24">
        <f>AVERAGE(B45:B50)</f>
        <v>16240722</v>
      </c>
      <c r="C51" s="25">
        <f>AVERAGE(C45:C50)</f>
        <v>8285.366666666665</v>
      </c>
      <c r="D51" s="26">
        <f>AVERAGE(D45:D50)</f>
        <v>0.88</v>
      </c>
      <c r="E51" s="26">
        <f>AVERAGE(E45:E50)</f>
        <v>11.51</v>
      </c>
    </row>
    <row r="52" spans="1:7" ht="16.5" customHeight="1" x14ac:dyDescent="0.3">
      <c r="A52" s="27" t="s">
        <v>19</v>
      </c>
      <c r="B52" s="315">
        <f>(STDEV(B45:B50)/B51)</f>
        <v>2.0127764076325196E-2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9" t="s">
        <v>26</v>
      </c>
      <c r="C59" s="9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47" sqref="B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103" t="s">
        <v>31</v>
      </c>
      <c r="B11" s="104"/>
      <c r="C11" s="104"/>
      <c r="D11" s="104"/>
      <c r="E11" s="104"/>
      <c r="F11" s="105"/>
      <c r="G11" s="91"/>
    </row>
    <row r="12" spans="1:7" ht="16.5" customHeight="1" x14ac:dyDescent="0.3">
      <c r="A12" s="102" t="s">
        <v>32</v>
      </c>
      <c r="B12" s="102"/>
      <c r="C12" s="102"/>
      <c r="D12" s="102"/>
      <c r="E12" s="102"/>
      <c r="F12" s="102"/>
      <c r="G12" s="90"/>
    </row>
    <row r="14" spans="1:7" ht="16.5" customHeight="1" x14ac:dyDescent="0.3">
      <c r="A14" s="107" t="s">
        <v>33</v>
      </c>
      <c r="B14" s="107"/>
      <c r="C14" s="60" t="s">
        <v>5</v>
      </c>
    </row>
    <row r="15" spans="1:7" ht="16.5" customHeight="1" x14ac:dyDescent="0.3">
      <c r="A15" s="107" t="s">
        <v>34</v>
      </c>
      <c r="B15" s="107"/>
      <c r="C15" s="60" t="s">
        <v>7</v>
      </c>
    </row>
    <row r="16" spans="1:7" ht="16.5" customHeight="1" x14ac:dyDescent="0.3">
      <c r="A16" s="107" t="s">
        <v>35</v>
      </c>
      <c r="B16" s="107"/>
      <c r="C16" s="60" t="s">
        <v>9</v>
      </c>
    </row>
    <row r="17" spans="1:5" ht="16.5" customHeight="1" x14ac:dyDescent="0.3">
      <c r="A17" s="107" t="s">
        <v>36</v>
      </c>
      <c r="B17" s="107"/>
      <c r="C17" s="60" t="s">
        <v>11</v>
      </c>
    </row>
    <row r="18" spans="1:5" ht="16.5" customHeight="1" x14ac:dyDescent="0.3">
      <c r="A18" s="107" t="s">
        <v>37</v>
      </c>
      <c r="B18" s="107"/>
      <c r="C18" s="97" t="s">
        <v>12</v>
      </c>
    </row>
    <row r="19" spans="1:5" ht="16.5" customHeight="1" x14ac:dyDescent="0.3">
      <c r="A19" s="107" t="s">
        <v>38</v>
      </c>
      <c r="B19" s="10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102" t="s">
        <v>1</v>
      </c>
      <c r="B21" s="102"/>
      <c r="C21" s="59" t="s">
        <v>39</v>
      </c>
      <c r="D21" s="66"/>
    </row>
    <row r="22" spans="1:5" ht="15.75" customHeight="1" x14ac:dyDescent="0.3">
      <c r="A22" s="106"/>
      <c r="B22" s="106"/>
      <c r="C22" s="57"/>
      <c r="D22" s="106"/>
      <c r="E22" s="10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337.26</v>
      </c>
      <c r="D24" s="87">
        <f t="shared" ref="D24:D43" si="0">(C24-$C$46)/$C$46</f>
        <v>8.9101550639208403E-3</v>
      </c>
      <c r="E24" s="53"/>
    </row>
    <row r="25" spans="1:5" ht="15.75" customHeight="1" x14ac:dyDescent="0.3">
      <c r="C25" s="95">
        <v>335.87</v>
      </c>
      <c r="D25" s="88">
        <f t="shared" si="0"/>
        <v>4.7519829844010738E-3</v>
      </c>
      <c r="E25" s="53"/>
    </row>
    <row r="26" spans="1:5" ht="15.75" customHeight="1" x14ac:dyDescent="0.3">
      <c r="C26" s="95">
        <v>331.8</v>
      </c>
      <c r="D26" s="88">
        <f t="shared" si="0"/>
        <v>-7.4233841836892746E-3</v>
      </c>
      <c r="E26" s="53"/>
    </row>
    <row r="27" spans="1:5" ht="15.75" customHeight="1" x14ac:dyDescent="0.3">
      <c r="C27" s="95">
        <v>337.68</v>
      </c>
      <c r="D27" s="88">
        <f t="shared" si="0"/>
        <v>1.0166581159890902E-2</v>
      </c>
      <c r="E27" s="53"/>
    </row>
    <row r="28" spans="1:5" ht="15.75" customHeight="1" x14ac:dyDescent="0.3">
      <c r="C28" s="95">
        <v>336.32</v>
      </c>
      <c r="D28" s="88">
        <f t="shared" si="0"/>
        <v>6.0981538015117687E-3</v>
      </c>
      <c r="E28" s="53"/>
    </row>
    <row r="29" spans="1:5" ht="15.75" customHeight="1" x14ac:dyDescent="0.3">
      <c r="C29" s="95">
        <v>332.7</v>
      </c>
      <c r="D29" s="88">
        <f t="shared" si="0"/>
        <v>-4.7310425494678857E-3</v>
      </c>
      <c r="E29" s="53"/>
    </row>
    <row r="30" spans="1:5" ht="15.75" customHeight="1" x14ac:dyDescent="0.3">
      <c r="C30" s="95">
        <v>334.25</v>
      </c>
      <c r="D30" s="88">
        <f t="shared" si="0"/>
        <v>-9.423195719756329E-5</v>
      </c>
      <c r="E30" s="53"/>
    </row>
    <row r="31" spans="1:5" ht="15.75" customHeight="1" x14ac:dyDescent="0.3">
      <c r="C31" s="95">
        <v>334.08</v>
      </c>
      <c r="D31" s="88">
        <f t="shared" si="0"/>
        <v>-6.0278537699499728E-4</v>
      </c>
      <c r="E31" s="53"/>
    </row>
    <row r="32" spans="1:5" ht="15.75" customHeight="1" x14ac:dyDescent="0.3">
      <c r="C32" s="95">
        <v>338.52</v>
      </c>
      <c r="D32" s="88">
        <f t="shared" si="0"/>
        <v>1.2679433351830853E-2</v>
      </c>
      <c r="E32" s="53"/>
    </row>
    <row r="33" spans="1:7" ht="15.75" customHeight="1" x14ac:dyDescent="0.3">
      <c r="C33" s="95">
        <v>334.64</v>
      </c>
      <c r="D33" s="88">
        <f t="shared" si="0"/>
        <v>1.0724494176316943E-3</v>
      </c>
      <c r="E33" s="53"/>
    </row>
    <row r="34" spans="1:7" ht="15.75" customHeight="1" x14ac:dyDescent="0.3">
      <c r="C34" s="95">
        <v>332.5</v>
      </c>
      <c r="D34" s="88">
        <f t="shared" si="0"/>
        <v>-5.329340690405953E-3</v>
      </c>
      <c r="E34" s="53"/>
    </row>
    <row r="35" spans="1:7" ht="15.75" customHeight="1" x14ac:dyDescent="0.3">
      <c r="C35" s="95">
        <v>330.3</v>
      </c>
      <c r="D35" s="88">
        <f t="shared" si="0"/>
        <v>-1.1910620240725037E-2</v>
      </c>
      <c r="E35" s="53"/>
    </row>
    <row r="36" spans="1:7" ht="15.75" customHeight="1" x14ac:dyDescent="0.3">
      <c r="C36" s="95">
        <v>332.36</v>
      </c>
      <c r="D36" s="88">
        <f t="shared" si="0"/>
        <v>-5.7481493890625835E-3</v>
      </c>
      <c r="E36" s="53"/>
    </row>
    <row r="37" spans="1:7" ht="15.75" customHeight="1" x14ac:dyDescent="0.3">
      <c r="C37" s="95">
        <v>332.03</v>
      </c>
      <c r="D37" s="88">
        <f t="shared" si="0"/>
        <v>-6.7353413216105738E-3</v>
      </c>
      <c r="E37" s="53"/>
    </row>
    <row r="38" spans="1:7" ht="15.75" customHeight="1" x14ac:dyDescent="0.3">
      <c r="C38" s="95">
        <v>331.03</v>
      </c>
      <c r="D38" s="88">
        <f t="shared" si="0"/>
        <v>-9.7268320263010823E-3</v>
      </c>
      <c r="E38" s="53"/>
    </row>
    <row r="39" spans="1:7" ht="15.75" customHeight="1" x14ac:dyDescent="0.3">
      <c r="C39" s="95">
        <v>331</v>
      </c>
      <c r="D39" s="88">
        <f t="shared" si="0"/>
        <v>-9.8165767474417149E-3</v>
      </c>
      <c r="E39" s="53"/>
    </row>
    <row r="40" spans="1:7" ht="15.75" customHeight="1" x14ac:dyDescent="0.3">
      <c r="C40" s="95">
        <v>337.57</v>
      </c>
      <c r="D40" s="88">
        <f t="shared" si="0"/>
        <v>9.8375171823749039E-3</v>
      </c>
      <c r="E40" s="53"/>
    </row>
    <row r="41" spans="1:7" ht="15.75" customHeight="1" x14ac:dyDescent="0.3">
      <c r="C41" s="95">
        <v>335.53</v>
      </c>
      <c r="D41" s="88">
        <f t="shared" si="0"/>
        <v>3.7348761448062059E-3</v>
      </c>
      <c r="E41" s="53"/>
    </row>
    <row r="42" spans="1:7" ht="15.75" customHeight="1" x14ac:dyDescent="0.3">
      <c r="C42" s="95">
        <v>332.16</v>
      </c>
      <c r="D42" s="88">
        <f t="shared" si="0"/>
        <v>-6.3464475300006509E-3</v>
      </c>
      <c r="E42" s="53"/>
    </row>
    <row r="43" spans="1:7" ht="16.5" customHeight="1" x14ac:dyDescent="0.3">
      <c r="C43" s="96">
        <v>338.03</v>
      </c>
      <c r="D43" s="89">
        <f t="shared" si="0"/>
        <v>1.1213602906532477E-2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6685.6299999999983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334.28149999999994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100">
        <f>C46</f>
        <v>334.28149999999994</v>
      </c>
      <c r="C49" s="93">
        <f>-IF(C46&lt;=80,10%,IF(C46&lt;250,7.5%,5%))</f>
        <v>-0.05</v>
      </c>
      <c r="D49" s="81">
        <f>IF(C46&lt;=80,C46*0.9,IF(C46&lt;250,C46*0.925,C46*0.95))</f>
        <v>317.5674249999999</v>
      </c>
    </row>
    <row r="50" spans="1:6" ht="17.25" customHeight="1" x14ac:dyDescent="0.3">
      <c r="B50" s="101"/>
      <c r="C50" s="94">
        <f>IF(C46&lt;=80, 10%, IF(C46&lt;250, 7.5%, 5%))</f>
        <v>0.05</v>
      </c>
      <c r="D50" s="81">
        <f>IF(C46&lt;=80, C46*1.1, IF(C46&lt;250, C46*1.075, C46*1.05))</f>
        <v>350.99557499999997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1" zoomScale="42" zoomScaleNormal="40" zoomScalePageLayoutView="42" workbookViewId="0">
      <selection activeCell="A121" sqref="A121"/>
    </sheetView>
  </sheetViews>
  <sheetFormatPr defaultColWidth="9.140625" defaultRowHeight="13.5" x14ac:dyDescent="0.25"/>
  <cols>
    <col min="1" max="1" width="55.42578125" style="109" customWidth="1"/>
    <col min="2" max="2" width="33.7109375" style="109" customWidth="1"/>
    <col min="3" max="3" width="42.28515625" style="109" customWidth="1"/>
    <col min="4" max="4" width="30.5703125" style="109" customWidth="1"/>
    <col min="5" max="5" width="39.85546875" style="109" customWidth="1"/>
    <col min="6" max="6" width="30.7109375" style="109" customWidth="1"/>
    <col min="7" max="7" width="39.85546875" style="109" customWidth="1"/>
    <col min="8" max="8" width="30" style="109" customWidth="1"/>
    <col min="9" max="9" width="30.28515625" style="109" hidden="1" customWidth="1"/>
    <col min="10" max="10" width="30.42578125" style="109" customWidth="1"/>
    <col min="11" max="11" width="21.28515625" style="109" customWidth="1"/>
    <col min="12" max="12" width="9.140625" style="109"/>
    <col min="13" max="16384" width="9.140625" style="116"/>
  </cols>
  <sheetData>
    <row r="1" spans="1:9" ht="18.75" customHeight="1" x14ac:dyDescent="0.25">
      <c r="A1" s="108" t="s">
        <v>45</v>
      </c>
      <c r="B1" s="108"/>
      <c r="C1" s="108"/>
      <c r="D1" s="108"/>
      <c r="E1" s="108"/>
      <c r="F1" s="108"/>
      <c r="G1" s="108"/>
      <c r="H1" s="108"/>
      <c r="I1" s="108"/>
    </row>
    <row r="2" spans="1:9" ht="18.75" customHeight="1" x14ac:dyDescent="0.25">
      <c r="A2" s="108"/>
      <c r="B2" s="108"/>
      <c r="C2" s="108"/>
      <c r="D2" s="108"/>
      <c r="E2" s="108"/>
      <c r="F2" s="108"/>
      <c r="G2" s="108"/>
      <c r="H2" s="108"/>
      <c r="I2" s="108"/>
    </row>
    <row r="3" spans="1:9" ht="18.75" customHeight="1" x14ac:dyDescent="0.25">
      <c r="A3" s="108"/>
      <c r="B3" s="108"/>
      <c r="C3" s="108"/>
      <c r="D3" s="108"/>
      <c r="E3" s="108"/>
      <c r="F3" s="108"/>
      <c r="G3" s="108"/>
      <c r="H3" s="108"/>
      <c r="I3" s="108"/>
    </row>
    <row r="4" spans="1:9" ht="18.75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</row>
    <row r="5" spans="1:9" ht="18.75" customHeight="1" x14ac:dyDescent="0.25">
      <c r="A5" s="108"/>
      <c r="B5" s="108"/>
      <c r="C5" s="108"/>
      <c r="D5" s="108"/>
      <c r="E5" s="108"/>
      <c r="F5" s="108"/>
      <c r="G5" s="108"/>
      <c r="H5" s="108"/>
      <c r="I5" s="108"/>
    </row>
    <row r="6" spans="1:9" ht="18.75" customHeigh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8.75" customHeight="1" x14ac:dyDescent="0.25">
      <c r="A7" s="108"/>
      <c r="B7" s="108"/>
      <c r="C7" s="108"/>
      <c r="D7" s="108"/>
      <c r="E7" s="108"/>
      <c r="F7" s="108"/>
      <c r="G7" s="108"/>
      <c r="H7" s="108"/>
      <c r="I7" s="108"/>
    </row>
    <row r="8" spans="1:9" x14ac:dyDescent="0.25">
      <c r="A8" s="110" t="s">
        <v>46</v>
      </c>
      <c r="B8" s="110"/>
      <c r="C8" s="110"/>
      <c r="D8" s="110"/>
      <c r="E8" s="110"/>
      <c r="F8" s="110"/>
      <c r="G8" s="110"/>
      <c r="H8" s="110"/>
      <c r="I8" s="110"/>
    </row>
    <row r="9" spans="1:9" x14ac:dyDescent="0.25">
      <c r="A9" s="110"/>
      <c r="B9" s="110"/>
      <c r="C9" s="110"/>
      <c r="D9" s="110"/>
      <c r="E9" s="110"/>
      <c r="F9" s="110"/>
      <c r="G9" s="110"/>
      <c r="H9" s="110"/>
      <c r="I9" s="110"/>
    </row>
    <row r="10" spans="1:9" x14ac:dyDescent="0.25">
      <c r="A10" s="110"/>
      <c r="B10" s="110"/>
      <c r="C10" s="110"/>
      <c r="D10" s="110"/>
      <c r="E10" s="110"/>
      <c r="F10" s="110"/>
      <c r="G10" s="110"/>
      <c r="H10" s="110"/>
      <c r="I10" s="110"/>
    </row>
    <row r="11" spans="1:9" x14ac:dyDescent="0.25">
      <c r="A11" s="110"/>
      <c r="B11" s="110"/>
      <c r="C11" s="110"/>
      <c r="D11" s="110"/>
      <c r="E11" s="110"/>
      <c r="F11" s="110"/>
      <c r="G11" s="110"/>
      <c r="H11" s="110"/>
      <c r="I11" s="110"/>
    </row>
    <row r="12" spans="1:9" x14ac:dyDescent="0.25">
      <c r="A12" s="110"/>
      <c r="B12" s="110"/>
      <c r="C12" s="110"/>
      <c r="D12" s="110"/>
      <c r="E12" s="110"/>
      <c r="F12" s="110"/>
      <c r="G12" s="110"/>
      <c r="H12" s="110"/>
      <c r="I12" s="110"/>
    </row>
    <row r="13" spans="1:9" x14ac:dyDescent="0.25">
      <c r="A13" s="110"/>
      <c r="B13" s="110"/>
      <c r="C13" s="110"/>
      <c r="D13" s="110"/>
      <c r="E13" s="110"/>
      <c r="F13" s="110"/>
      <c r="G13" s="110"/>
      <c r="H13" s="110"/>
      <c r="I13" s="110"/>
    </row>
    <row r="14" spans="1:9" x14ac:dyDescent="0.25">
      <c r="A14" s="110"/>
      <c r="B14" s="110"/>
      <c r="C14" s="110"/>
      <c r="D14" s="110"/>
      <c r="E14" s="110"/>
      <c r="F14" s="110"/>
      <c r="G14" s="110"/>
      <c r="H14" s="110"/>
      <c r="I14" s="110"/>
    </row>
    <row r="15" spans="1:9" ht="19.5" customHeight="1" thickBot="1" x14ac:dyDescent="0.35">
      <c r="A15" s="111"/>
    </row>
    <row r="16" spans="1:9" ht="19.5" customHeight="1" thickBot="1" x14ac:dyDescent="0.35">
      <c r="A16" s="112" t="s">
        <v>31</v>
      </c>
      <c r="B16" s="113"/>
      <c r="C16" s="113"/>
      <c r="D16" s="113"/>
      <c r="E16" s="113"/>
      <c r="F16" s="113"/>
      <c r="G16" s="113"/>
      <c r="H16" s="114"/>
    </row>
    <row r="17" spans="1:14" ht="20.25" customHeight="1" x14ac:dyDescent="0.25">
      <c r="A17" s="115" t="s">
        <v>47</v>
      </c>
      <c r="B17" s="115"/>
      <c r="C17" s="115"/>
      <c r="D17" s="115"/>
      <c r="E17" s="115"/>
      <c r="F17" s="115"/>
      <c r="G17" s="115"/>
      <c r="H17" s="115"/>
    </row>
    <row r="18" spans="1:14" ht="26.25" customHeight="1" x14ac:dyDescent="0.4">
      <c r="A18" s="117" t="s">
        <v>33</v>
      </c>
      <c r="B18" s="118" t="s">
        <v>5</v>
      </c>
      <c r="C18" s="118"/>
      <c r="D18" s="119"/>
      <c r="E18" s="120"/>
      <c r="F18" s="121"/>
      <c r="G18" s="121"/>
      <c r="H18" s="121"/>
    </row>
    <row r="19" spans="1:14" ht="26.25" customHeight="1" x14ac:dyDescent="0.4">
      <c r="A19" s="117" t="s">
        <v>34</v>
      </c>
      <c r="B19" s="122" t="s">
        <v>108</v>
      </c>
      <c r="C19" s="121">
        <v>1</v>
      </c>
      <c r="D19" s="121"/>
      <c r="E19" s="121"/>
      <c r="F19" s="121"/>
      <c r="G19" s="121"/>
      <c r="H19" s="121"/>
    </row>
    <row r="20" spans="1:14" ht="26.25" customHeight="1" x14ac:dyDescent="0.4">
      <c r="A20" s="117" t="s">
        <v>35</v>
      </c>
      <c r="B20" s="123" t="s">
        <v>109</v>
      </c>
      <c r="C20" s="123"/>
      <c r="D20" s="121"/>
      <c r="E20" s="121"/>
      <c r="F20" s="121"/>
      <c r="G20" s="121"/>
      <c r="H20" s="121"/>
    </row>
    <row r="21" spans="1:14" ht="26.25" customHeight="1" x14ac:dyDescent="0.4">
      <c r="A21" s="117" t="s">
        <v>36</v>
      </c>
      <c r="B21" s="123" t="s">
        <v>110</v>
      </c>
      <c r="C21" s="123"/>
      <c r="D21" s="123"/>
      <c r="E21" s="123"/>
      <c r="F21" s="123"/>
      <c r="G21" s="123"/>
      <c r="H21" s="123"/>
      <c r="I21" s="124"/>
    </row>
    <row r="22" spans="1:14" ht="26.25" customHeight="1" x14ac:dyDescent="0.4">
      <c r="A22" s="117" t="s">
        <v>37</v>
      </c>
      <c r="B22" s="125" t="s">
        <v>111</v>
      </c>
      <c r="C22" s="121"/>
      <c r="D22" s="121"/>
      <c r="E22" s="121"/>
      <c r="F22" s="121"/>
      <c r="G22" s="121"/>
      <c r="H22" s="121"/>
    </row>
    <row r="23" spans="1:14" ht="26.25" customHeight="1" x14ac:dyDescent="0.4">
      <c r="A23" s="117" t="s">
        <v>38</v>
      </c>
      <c r="B23" s="125"/>
      <c r="C23" s="121"/>
      <c r="D23" s="121"/>
      <c r="E23" s="121"/>
      <c r="F23" s="121"/>
      <c r="G23" s="121"/>
      <c r="H23" s="121"/>
    </row>
    <row r="24" spans="1:14" ht="18.75" x14ac:dyDescent="0.3">
      <c r="A24" s="117"/>
      <c r="B24" s="126"/>
    </row>
    <row r="25" spans="1:14" ht="18.75" x14ac:dyDescent="0.3">
      <c r="A25" s="127" t="s">
        <v>1</v>
      </c>
      <c r="B25" s="126"/>
    </row>
    <row r="26" spans="1:14" ht="26.25" customHeight="1" x14ac:dyDescent="0.4">
      <c r="A26" s="128" t="s">
        <v>4</v>
      </c>
      <c r="B26" s="118" t="s">
        <v>107</v>
      </c>
      <c r="C26" s="118"/>
    </row>
    <row r="27" spans="1:14" ht="26.25" customHeight="1" x14ac:dyDescent="0.4">
      <c r="A27" s="129" t="s">
        <v>48</v>
      </c>
      <c r="B27" s="130"/>
      <c r="C27" s="130"/>
    </row>
    <row r="28" spans="1:14" ht="27" customHeight="1" thickBot="1" x14ac:dyDescent="0.45">
      <c r="A28" s="129" t="s">
        <v>6</v>
      </c>
      <c r="B28" s="131">
        <v>100.9</v>
      </c>
    </row>
    <row r="29" spans="1:14" s="136" customFormat="1" ht="27" customHeight="1" thickBot="1" x14ac:dyDescent="0.45">
      <c r="A29" s="129" t="s">
        <v>49</v>
      </c>
      <c r="B29" s="132">
        <v>0</v>
      </c>
      <c r="C29" s="133" t="s">
        <v>50</v>
      </c>
      <c r="D29" s="134"/>
      <c r="E29" s="134"/>
      <c r="F29" s="134"/>
      <c r="G29" s="135"/>
      <c r="I29" s="137"/>
      <c r="J29" s="137"/>
      <c r="K29" s="137"/>
      <c r="L29" s="137"/>
    </row>
    <row r="30" spans="1:14" s="136" customFormat="1" ht="19.5" customHeight="1" thickBot="1" x14ac:dyDescent="0.35">
      <c r="A30" s="129" t="s">
        <v>51</v>
      </c>
      <c r="B30" s="138">
        <f>B28-B29</f>
        <v>100.9</v>
      </c>
      <c r="C30" s="139"/>
      <c r="D30" s="139"/>
      <c r="E30" s="139"/>
      <c r="F30" s="139"/>
      <c r="G30" s="140"/>
      <c r="I30" s="137"/>
      <c r="J30" s="137"/>
      <c r="K30" s="137"/>
      <c r="L30" s="137"/>
    </row>
    <row r="31" spans="1:14" s="136" customFormat="1" ht="27" customHeight="1" thickBot="1" x14ac:dyDescent="0.45">
      <c r="A31" s="129" t="s">
        <v>52</v>
      </c>
      <c r="B31" s="141">
        <v>1</v>
      </c>
      <c r="C31" s="142" t="s">
        <v>53</v>
      </c>
      <c r="D31" s="143"/>
      <c r="E31" s="143"/>
      <c r="F31" s="143"/>
      <c r="G31" s="143"/>
      <c r="H31" s="144"/>
      <c r="I31" s="137"/>
      <c r="J31" s="137"/>
      <c r="K31" s="137"/>
      <c r="L31" s="137"/>
    </row>
    <row r="32" spans="1:14" s="136" customFormat="1" ht="27" customHeight="1" thickBot="1" x14ac:dyDescent="0.45">
      <c r="A32" s="129" t="s">
        <v>54</v>
      </c>
      <c r="B32" s="141">
        <v>1</v>
      </c>
      <c r="C32" s="142" t="s">
        <v>55</v>
      </c>
      <c r="D32" s="143"/>
      <c r="E32" s="143"/>
      <c r="F32" s="143"/>
      <c r="G32" s="143"/>
      <c r="H32" s="144"/>
      <c r="I32" s="137"/>
      <c r="J32" s="137"/>
      <c r="K32" s="137"/>
      <c r="L32" s="145"/>
      <c r="M32" s="145"/>
      <c r="N32" s="146"/>
    </row>
    <row r="33" spans="1:14" s="136" customFormat="1" ht="17.25" customHeight="1" x14ac:dyDescent="0.3">
      <c r="A33" s="129"/>
      <c r="B33" s="147"/>
      <c r="C33" s="148"/>
      <c r="D33" s="148"/>
      <c r="E33" s="148"/>
      <c r="F33" s="148"/>
      <c r="G33" s="148"/>
      <c r="H33" s="148"/>
      <c r="I33" s="137"/>
      <c r="J33" s="137"/>
      <c r="K33" s="137"/>
      <c r="L33" s="145"/>
      <c r="M33" s="145"/>
      <c r="N33" s="146"/>
    </row>
    <row r="34" spans="1:14" s="136" customFormat="1" ht="18.75" x14ac:dyDescent="0.3">
      <c r="A34" s="129" t="s">
        <v>56</v>
      </c>
      <c r="B34" s="149">
        <f>B31/B32</f>
        <v>1</v>
      </c>
      <c r="C34" s="111" t="s">
        <v>57</v>
      </c>
      <c r="D34" s="111"/>
      <c r="E34" s="111"/>
      <c r="F34" s="111"/>
      <c r="G34" s="111"/>
      <c r="I34" s="137"/>
      <c r="J34" s="137"/>
      <c r="K34" s="137"/>
      <c r="L34" s="145"/>
      <c r="M34" s="145"/>
      <c r="N34" s="146"/>
    </row>
    <row r="35" spans="1:14" s="136" customFormat="1" ht="19.5" customHeight="1" thickBot="1" x14ac:dyDescent="0.35">
      <c r="A35" s="129"/>
      <c r="B35" s="138"/>
      <c r="G35" s="111"/>
      <c r="I35" s="137"/>
      <c r="J35" s="137"/>
      <c r="K35" s="137"/>
      <c r="L35" s="145"/>
      <c r="M35" s="145"/>
      <c r="N35" s="146"/>
    </row>
    <row r="36" spans="1:14" s="136" customFormat="1" ht="27" customHeight="1" thickBot="1" x14ac:dyDescent="0.45">
      <c r="A36" s="150" t="s">
        <v>112</v>
      </c>
      <c r="B36" s="151">
        <v>10</v>
      </c>
      <c r="C36" s="111"/>
      <c r="D36" s="152" t="s">
        <v>58</v>
      </c>
      <c r="E36" s="153"/>
      <c r="F36" s="152" t="s">
        <v>59</v>
      </c>
      <c r="G36" s="154"/>
      <c r="J36" s="137"/>
      <c r="K36" s="137"/>
      <c r="L36" s="145"/>
      <c r="M36" s="145"/>
      <c r="N36" s="146"/>
    </row>
    <row r="37" spans="1:14" s="136" customFormat="1" ht="27" customHeight="1" thickBot="1" x14ac:dyDescent="0.45">
      <c r="A37" s="155" t="s">
        <v>60</v>
      </c>
      <c r="B37" s="156">
        <v>3</v>
      </c>
      <c r="C37" s="157" t="s">
        <v>86</v>
      </c>
      <c r="D37" s="158" t="s">
        <v>61</v>
      </c>
      <c r="E37" s="159" t="s">
        <v>62</v>
      </c>
      <c r="F37" s="158" t="s">
        <v>61</v>
      </c>
      <c r="G37" s="160" t="s">
        <v>62</v>
      </c>
      <c r="I37" s="161" t="s">
        <v>113</v>
      </c>
      <c r="J37" s="137"/>
      <c r="K37" s="137"/>
      <c r="L37" s="145"/>
      <c r="M37" s="145"/>
      <c r="N37" s="146"/>
    </row>
    <row r="38" spans="1:14" s="136" customFormat="1" ht="26.25" customHeight="1" x14ac:dyDescent="0.4">
      <c r="A38" s="155" t="s">
        <v>63</v>
      </c>
      <c r="B38" s="156">
        <v>10</v>
      </c>
      <c r="C38" s="162">
        <v>1</v>
      </c>
      <c r="D38" s="163">
        <v>99249924</v>
      </c>
      <c r="E38" s="164">
        <f>IF(ISBLANK(D38),"-",$D$48/$D$45*D38)</f>
        <v>97632399.225826114</v>
      </c>
      <c r="F38" s="163">
        <v>102444845</v>
      </c>
      <c r="G38" s="165">
        <f>IF(ISBLANK(F38),"-",$D$48/$F$45*F38)</f>
        <v>97469822.794846386</v>
      </c>
      <c r="I38" s="166"/>
      <c r="J38" s="137"/>
      <c r="K38" s="137"/>
      <c r="L38" s="145"/>
      <c r="M38" s="145"/>
      <c r="N38" s="146"/>
    </row>
    <row r="39" spans="1:14" s="136" customFormat="1" ht="26.25" customHeight="1" x14ac:dyDescent="0.4">
      <c r="A39" s="155" t="s">
        <v>64</v>
      </c>
      <c r="B39" s="156">
        <v>1</v>
      </c>
      <c r="C39" s="167">
        <v>2</v>
      </c>
      <c r="D39" s="168">
        <v>97318454</v>
      </c>
      <c r="E39" s="169">
        <f>IF(ISBLANK(D39),"-",$D$48/$D$45*D39)</f>
        <v>95732407.341371819</v>
      </c>
      <c r="F39" s="168">
        <v>102577642</v>
      </c>
      <c r="G39" s="170">
        <f>IF(ISBLANK(F39),"-",$D$48/$F$45*F39)</f>
        <v>97596170.782953411</v>
      </c>
      <c r="I39" s="171">
        <f>ABS((F43/D43*D42)-F42)/D42</f>
        <v>1.0956110400117647E-2</v>
      </c>
      <c r="J39" s="137"/>
      <c r="K39" s="137"/>
      <c r="L39" s="145"/>
      <c r="M39" s="145"/>
      <c r="N39" s="146"/>
    </row>
    <row r="40" spans="1:14" ht="26.25" customHeight="1" x14ac:dyDescent="0.4">
      <c r="A40" s="155" t="s">
        <v>65</v>
      </c>
      <c r="B40" s="156">
        <v>1</v>
      </c>
      <c r="C40" s="167">
        <v>3</v>
      </c>
      <c r="D40" s="168">
        <v>97998395</v>
      </c>
      <c r="E40" s="169">
        <f>IF(ISBLANK(D40),"-",$D$48/$D$45*D40)</f>
        <v>96401267.008831173</v>
      </c>
      <c r="F40" s="168">
        <v>102761036</v>
      </c>
      <c r="G40" s="170">
        <f>IF(ISBLANK(F40),"-",$D$48/$F$45*F40)</f>
        <v>97770658.632309213</v>
      </c>
      <c r="I40" s="171"/>
      <c r="L40" s="145"/>
      <c r="M40" s="145"/>
      <c r="N40" s="111"/>
    </row>
    <row r="41" spans="1:14" ht="27" customHeight="1" thickBot="1" x14ac:dyDescent="0.45">
      <c r="A41" s="155" t="s">
        <v>66</v>
      </c>
      <c r="B41" s="156">
        <v>1</v>
      </c>
      <c r="C41" s="172">
        <v>4</v>
      </c>
      <c r="D41" s="173"/>
      <c r="E41" s="174" t="str">
        <f>IF(ISBLANK(D41),"-",$D$48/$D$45*D41)</f>
        <v>-</v>
      </c>
      <c r="F41" s="173"/>
      <c r="G41" s="175" t="str">
        <f>IF(ISBLANK(F41),"-",$D$48/$F$45*F41)</f>
        <v>-</v>
      </c>
      <c r="I41" s="176"/>
      <c r="L41" s="145"/>
      <c r="M41" s="145"/>
      <c r="N41" s="111"/>
    </row>
    <row r="42" spans="1:14" ht="27" customHeight="1" thickBot="1" x14ac:dyDescent="0.45">
      <c r="A42" s="155" t="s">
        <v>67</v>
      </c>
      <c r="B42" s="156">
        <v>1</v>
      </c>
      <c r="C42" s="177" t="s">
        <v>68</v>
      </c>
      <c r="D42" s="178">
        <f>AVERAGE(D38:D41)</f>
        <v>98188924.333333328</v>
      </c>
      <c r="E42" s="179">
        <f>AVERAGE(E38:E41)</f>
        <v>96588691.192009687</v>
      </c>
      <c r="F42" s="178">
        <f>AVERAGE(F38:F41)</f>
        <v>102594507.66666667</v>
      </c>
      <c r="G42" s="180">
        <f>AVERAGE(G38:G41)</f>
        <v>97612217.403369665</v>
      </c>
      <c r="H42" s="181"/>
    </row>
    <row r="43" spans="1:14" ht="26.25" customHeight="1" x14ac:dyDescent="0.4">
      <c r="A43" s="155" t="s">
        <v>69</v>
      </c>
      <c r="B43" s="156">
        <v>1</v>
      </c>
      <c r="C43" s="182" t="s">
        <v>114</v>
      </c>
      <c r="D43" s="183">
        <v>24.18</v>
      </c>
      <c r="E43" s="111"/>
      <c r="F43" s="183">
        <v>25</v>
      </c>
      <c r="H43" s="181"/>
    </row>
    <row r="44" spans="1:14" ht="26.25" customHeight="1" x14ac:dyDescent="0.4">
      <c r="A44" s="155" t="s">
        <v>71</v>
      </c>
      <c r="B44" s="156">
        <v>1</v>
      </c>
      <c r="C44" s="184" t="s">
        <v>115</v>
      </c>
      <c r="D44" s="185">
        <f>D43*$B$34</f>
        <v>24.18</v>
      </c>
      <c r="E44" s="186"/>
      <c r="F44" s="185">
        <f>F43*$B$34</f>
        <v>25</v>
      </c>
      <c r="H44" s="181"/>
    </row>
    <row r="45" spans="1:14" ht="19.5" customHeight="1" thickBot="1" x14ac:dyDescent="0.35">
      <c r="A45" s="155" t="s">
        <v>73</v>
      </c>
      <c r="B45" s="167">
        <f>(B44/B43)*(B42/B41)*(B40/B39)*(B38/B37)*B36</f>
        <v>33.333333333333336</v>
      </c>
      <c r="C45" s="184" t="s">
        <v>74</v>
      </c>
      <c r="D45" s="187">
        <f>D44*$B$30/100</f>
        <v>24.397620000000003</v>
      </c>
      <c r="E45" s="188"/>
      <c r="F45" s="187">
        <f>F44*$B$30/100</f>
        <v>25.225000000000001</v>
      </c>
      <c r="H45" s="181"/>
    </row>
    <row r="46" spans="1:14" ht="19.5" customHeight="1" thickBot="1" x14ac:dyDescent="0.35">
      <c r="A46" s="189" t="s">
        <v>75</v>
      </c>
      <c r="B46" s="190"/>
      <c r="C46" s="184" t="s">
        <v>76</v>
      </c>
      <c r="D46" s="191">
        <f>D45/$B$45</f>
        <v>0.73192860000000004</v>
      </c>
      <c r="E46" s="192"/>
      <c r="F46" s="193">
        <f>F45/$B$45</f>
        <v>0.75675000000000003</v>
      </c>
      <c r="H46" s="181"/>
    </row>
    <row r="47" spans="1:14" ht="27" customHeight="1" thickBot="1" x14ac:dyDescent="0.45">
      <c r="A47" s="194"/>
      <c r="B47" s="195"/>
      <c r="C47" s="196" t="s">
        <v>116</v>
      </c>
      <c r="D47" s="197">
        <v>0.72</v>
      </c>
      <c r="E47" s="198"/>
      <c r="F47" s="192"/>
      <c r="H47" s="181"/>
    </row>
    <row r="48" spans="1:14" ht="18.75" x14ac:dyDescent="0.3">
      <c r="C48" s="199" t="s">
        <v>77</v>
      </c>
      <c r="D48" s="187">
        <f>D47*$B$45</f>
        <v>24</v>
      </c>
      <c r="F48" s="200"/>
      <c r="H48" s="181"/>
    </row>
    <row r="49" spans="1:12" ht="19.5" customHeight="1" thickBot="1" x14ac:dyDescent="0.35">
      <c r="C49" s="201" t="s">
        <v>78</v>
      </c>
      <c r="D49" s="202">
        <f>D48/B34</f>
        <v>24</v>
      </c>
      <c r="F49" s="200"/>
      <c r="H49" s="181"/>
    </row>
    <row r="50" spans="1:12" ht="18.75" x14ac:dyDescent="0.3">
      <c r="C50" s="150" t="s">
        <v>79</v>
      </c>
      <c r="D50" s="203">
        <f>AVERAGE(E38:E41,G38:G41)</f>
        <v>97100454.297689676</v>
      </c>
      <c r="F50" s="204"/>
      <c r="H50" s="181"/>
    </row>
    <row r="51" spans="1:12" ht="18.75" x14ac:dyDescent="0.3">
      <c r="C51" s="155" t="s">
        <v>80</v>
      </c>
      <c r="D51" s="205">
        <f>STDEV(E38:E41,G38:G41)/D50</f>
        <v>8.5852668838056062E-3</v>
      </c>
      <c r="F51" s="204"/>
      <c r="H51" s="181"/>
    </row>
    <row r="52" spans="1:12" ht="19.5" customHeight="1" thickBot="1" x14ac:dyDescent="0.35">
      <c r="C52" s="206" t="s">
        <v>20</v>
      </c>
      <c r="D52" s="207">
        <f>COUNT(E38:E41,G38:G41)</f>
        <v>6</v>
      </c>
      <c r="F52" s="204"/>
    </row>
    <row r="54" spans="1:12" ht="18.75" x14ac:dyDescent="0.3">
      <c r="A54" s="208" t="s">
        <v>1</v>
      </c>
      <c r="B54" s="209" t="s">
        <v>81</v>
      </c>
    </row>
    <row r="55" spans="1:12" ht="18.75" x14ac:dyDescent="0.3">
      <c r="A55" s="111" t="s">
        <v>82</v>
      </c>
      <c r="B55" s="210" t="str">
        <f>B21</f>
        <v>each coated tablets contains Nateglinide USP 120 mg.</v>
      </c>
    </row>
    <row r="56" spans="1:12" ht="26.25" customHeight="1" x14ac:dyDescent="0.4">
      <c r="A56" s="210" t="s">
        <v>83</v>
      </c>
      <c r="B56" s="211">
        <v>60</v>
      </c>
      <c r="C56" s="111" t="str">
        <f>B20</f>
        <v>Nateglinide USP 120 mg</v>
      </c>
      <c r="H56" s="186"/>
    </row>
    <row r="57" spans="1:12" ht="18.75" x14ac:dyDescent="0.3">
      <c r="A57" s="210" t="s">
        <v>84</v>
      </c>
      <c r="B57" s="212">
        <f>Uniformity!C46</f>
        <v>334.28149999999994</v>
      </c>
      <c r="H57" s="186"/>
    </row>
    <row r="58" spans="1:12" ht="19.5" customHeight="1" thickBot="1" x14ac:dyDescent="0.35">
      <c r="H58" s="186"/>
    </row>
    <row r="59" spans="1:12" s="136" customFormat="1" ht="27" customHeight="1" thickBot="1" x14ac:dyDescent="0.45">
      <c r="A59" s="150" t="s">
        <v>117</v>
      </c>
      <c r="B59" s="151">
        <v>100</v>
      </c>
      <c r="C59" s="111"/>
      <c r="D59" s="213" t="s">
        <v>85</v>
      </c>
      <c r="E59" s="214" t="s">
        <v>86</v>
      </c>
      <c r="F59" s="214" t="s">
        <v>61</v>
      </c>
      <c r="G59" s="214" t="s">
        <v>87</v>
      </c>
      <c r="H59" s="157" t="s">
        <v>88</v>
      </c>
      <c r="L59" s="137"/>
    </row>
    <row r="60" spans="1:12" s="136" customFormat="1" ht="26.25" customHeight="1" x14ac:dyDescent="0.4">
      <c r="A60" s="155" t="s">
        <v>118</v>
      </c>
      <c r="B60" s="156">
        <v>3</v>
      </c>
      <c r="C60" s="215" t="s">
        <v>90</v>
      </c>
      <c r="D60" s="216">
        <v>1295.92</v>
      </c>
      <c r="E60" s="217">
        <v>1</v>
      </c>
      <c r="F60" s="218"/>
      <c r="G60" s="219" t="str">
        <f>IF(ISBLANK(F60),"-",(F60/$D$50*$D$47*$B$68)*($B$57/$D$60))</f>
        <v>-</v>
      </c>
      <c r="H60" s="220" t="str">
        <f t="shared" ref="H60:H71" si="0">IF(ISBLANK(F60),"-",(G60/$B$56)*100)</f>
        <v>-</v>
      </c>
      <c r="L60" s="137"/>
    </row>
    <row r="61" spans="1:12" s="136" customFormat="1" ht="26.25" customHeight="1" x14ac:dyDescent="0.4">
      <c r="A61" s="155" t="s">
        <v>91</v>
      </c>
      <c r="B61" s="156">
        <v>10</v>
      </c>
      <c r="C61" s="221"/>
      <c r="D61" s="222"/>
      <c r="E61" s="223">
        <v>2</v>
      </c>
      <c r="F61" s="168"/>
      <c r="G61" s="224" t="str">
        <f>IF(ISBLANK(F61),"-",(F61/$D$50*$D$47*$B$68)*($B$57/$D$60))</f>
        <v>-</v>
      </c>
      <c r="H61" s="225" t="str">
        <f t="shared" si="0"/>
        <v>-</v>
      </c>
      <c r="L61" s="137"/>
    </row>
    <row r="62" spans="1:12" s="136" customFormat="1" ht="26.25" customHeight="1" x14ac:dyDescent="0.4">
      <c r="A62" s="155" t="s">
        <v>92</v>
      </c>
      <c r="B62" s="156">
        <v>1</v>
      </c>
      <c r="C62" s="221"/>
      <c r="D62" s="222"/>
      <c r="E62" s="223">
        <v>3</v>
      </c>
      <c r="F62" s="226"/>
      <c r="G62" s="224" t="str">
        <f>IF(ISBLANK(F62),"-",(F62/$D$50*$D$47*$B$68)*($B$57/$D$60))</f>
        <v>-</v>
      </c>
      <c r="H62" s="225" t="str">
        <f t="shared" si="0"/>
        <v>-</v>
      </c>
      <c r="L62" s="137"/>
    </row>
    <row r="63" spans="1:12" ht="27" customHeight="1" thickBot="1" x14ac:dyDescent="0.45">
      <c r="A63" s="155" t="s">
        <v>93</v>
      </c>
      <c r="B63" s="156">
        <v>1</v>
      </c>
      <c r="C63" s="227"/>
      <c r="D63" s="228"/>
      <c r="E63" s="229">
        <v>4</v>
      </c>
      <c r="F63" s="230"/>
      <c r="G63" s="224" t="str">
        <f>IF(ISBLANK(F63),"-",(F63/$D$50*$D$47*$B$68)*($B$57/$D$60))</f>
        <v>-</v>
      </c>
      <c r="H63" s="225" t="str">
        <f t="shared" si="0"/>
        <v>-</v>
      </c>
    </row>
    <row r="64" spans="1:12" ht="26.25" customHeight="1" x14ac:dyDescent="0.4">
      <c r="A64" s="155" t="s">
        <v>94</v>
      </c>
      <c r="B64" s="156">
        <v>1</v>
      </c>
      <c r="C64" s="215" t="s">
        <v>95</v>
      </c>
      <c r="D64" s="216">
        <v>1334.56</v>
      </c>
      <c r="E64" s="217">
        <v>1</v>
      </c>
      <c r="F64" s="218">
        <v>100445131</v>
      </c>
      <c r="G64" s="219">
        <f>IF(ISBLANK(F64),"-",(F64/$D$50*$D$47*$B$68)*($B$57/$D$64))</f>
        <v>62.186069490930976</v>
      </c>
      <c r="H64" s="220">
        <f t="shared" si="0"/>
        <v>103.64344915155164</v>
      </c>
    </row>
    <row r="65" spans="1:8" ht="26.25" customHeight="1" x14ac:dyDescent="0.4">
      <c r="A65" s="155" t="s">
        <v>96</v>
      </c>
      <c r="B65" s="156">
        <v>1</v>
      </c>
      <c r="C65" s="221"/>
      <c r="D65" s="222"/>
      <c r="E65" s="223">
        <v>2</v>
      </c>
      <c r="F65" s="168">
        <v>99130629</v>
      </c>
      <c r="G65" s="224">
        <f>IF(ISBLANK(F65),"-",(F65/$D$50*$D$47*$B$68)*($B$57/$D$64))</f>
        <v>61.372254904756879</v>
      </c>
      <c r="H65" s="225">
        <f t="shared" si="0"/>
        <v>102.28709150792814</v>
      </c>
    </row>
    <row r="66" spans="1:8" ht="26.25" customHeight="1" x14ac:dyDescent="0.4">
      <c r="A66" s="155" t="s">
        <v>97</v>
      </c>
      <c r="B66" s="156">
        <v>1</v>
      </c>
      <c r="C66" s="221"/>
      <c r="D66" s="222"/>
      <c r="E66" s="223">
        <v>3</v>
      </c>
      <c r="F66" s="168">
        <v>99888886</v>
      </c>
      <c r="G66" s="224">
        <f>IF(ISBLANK(F66),"-",(F66/$D$50*$D$47*$B$68)*($B$57/$D$64))</f>
        <v>61.841695504062628</v>
      </c>
      <c r="H66" s="225">
        <f t="shared" si="0"/>
        <v>103.06949250677104</v>
      </c>
    </row>
    <row r="67" spans="1:8" ht="27" customHeight="1" thickBot="1" x14ac:dyDescent="0.45">
      <c r="A67" s="155" t="s">
        <v>98</v>
      </c>
      <c r="B67" s="156">
        <v>1</v>
      </c>
      <c r="C67" s="227"/>
      <c r="D67" s="228"/>
      <c r="E67" s="229">
        <v>4</v>
      </c>
      <c r="F67" s="230"/>
      <c r="G67" s="231" t="str">
        <f>IF(ISBLANK(F67),"-",(F67/$D$50*$D$47*$B$68)*($B$57/$D$64))</f>
        <v>-</v>
      </c>
      <c r="H67" s="232" t="str">
        <f t="shared" si="0"/>
        <v>-</v>
      </c>
    </row>
    <row r="68" spans="1:8" ht="26.25" customHeight="1" x14ac:dyDescent="0.4">
      <c r="A68" s="155" t="s">
        <v>99</v>
      </c>
      <c r="B68" s="233">
        <f>(B67/B66)*(B65/B64)*(B63/B62)*(B61/B60)*B59</f>
        <v>333.33333333333337</v>
      </c>
      <c r="C68" s="215" t="s">
        <v>100</v>
      </c>
      <c r="D68" s="216">
        <v>1327.69</v>
      </c>
      <c r="E68" s="217">
        <v>1</v>
      </c>
      <c r="F68" s="218">
        <v>98575585</v>
      </c>
      <c r="G68" s="219">
        <f>IF(ISBLANK(F68),"-",(F68/$D$50*$D$47*$B$68)*($B$57/$D$68))</f>
        <v>61.344411016969197</v>
      </c>
      <c r="H68" s="225">
        <f t="shared" si="0"/>
        <v>102.24068502828199</v>
      </c>
    </row>
    <row r="69" spans="1:8" ht="27" customHeight="1" thickBot="1" x14ac:dyDescent="0.45">
      <c r="A69" s="206" t="s">
        <v>101</v>
      </c>
      <c r="B69" s="234">
        <f>(D47*B68)/B56*B57</f>
        <v>1337.126</v>
      </c>
      <c r="C69" s="221"/>
      <c r="D69" s="222"/>
      <c r="E69" s="223">
        <v>2</v>
      </c>
      <c r="F69" s="168">
        <v>99073793</v>
      </c>
      <c r="G69" s="224">
        <f>IF(ISBLANK(F69),"-",(F69/$D$50*$D$47*$B$68)*($B$57/$D$68))</f>
        <v>61.654450022306484</v>
      </c>
      <c r="H69" s="225">
        <f t="shared" si="0"/>
        <v>102.75741670384416</v>
      </c>
    </row>
    <row r="70" spans="1:8" ht="26.25" customHeight="1" x14ac:dyDescent="0.4">
      <c r="A70" s="235" t="s">
        <v>75</v>
      </c>
      <c r="B70" s="236"/>
      <c r="C70" s="221"/>
      <c r="D70" s="222"/>
      <c r="E70" s="223">
        <v>3</v>
      </c>
      <c r="F70" s="168">
        <v>99585246</v>
      </c>
      <c r="G70" s="224">
        <f>IF(ISBLANK(F70),"-",(F70/$D$50*$D$47*$B$68)*($B$57/$D$68))</f>
        <v>61.972731501922993</v>
      </c>
      <c r="H70" s="225">
        <f t="shared" si="0"/>
        <v>103.28788583653832</v>
      </c>
    </row>
    <row r="71" spans="1:8" ht="27" customHeight="1" thickBot="1" x14ac:dyDescent="0.45">
      <c r="A71" s="237"/>
      <c r="B71" s="238"/>
      <c r="C71" s="239"/>
      <c r="D71" s="228"/>
      <c r="E71" s="229">
        <v>4</v>
      </c>
      <c r="F71" s="230"/>
      <c r="G71" s="231" t="str">
        <f>IF(ISBLANK(F71),"-",(F71/$D$50*$D$47*$B$68)*($B$57/$D$68))</f>
        <v>-</v>
      </c>
      <c r="H71" s="232" t="str">
        <f t="shared" si="0"/>
        <v>-</v>
      </c>
    </row>
    <row r="72" spans="1:8" ht="26.25" customHeight="1" x14ac:dyDescent="0.4">
      <c r="A72" s="186"/>
      <c r="B72" s="186"/>
      <c r="C72" s="186"/>
      <c r="D72" s="186"/>
      <c r="E72" s="186"/>
      <c r="F72" s="240" t="s">
        <v>68</v>
      </c>
      <c r="G72" s="241">
        <f>AVERAGE(G60:G71)</f>
        <v>61.728602073491516</v>
      </c>
      <c r="H72" s="242">
        <f>AVERAGE(H60:H71)</f>
        <v>102.88100345581921</v>
      </c>
    </row>
    <row r="73" spans="1:8" ht="26.25" customHeight="1" x14ac:dyDescent="0.4">
      <c r="C73" s="186"/>
      <c r="D73" s="186"/>
      <c r="E73" s="186"/>
      <c r="F73" s="243" t="s">
        <v>80</v>
      </c>
      <c r="G73" s="244">
        <f>STDEV(G60:G71)/G72</f>
        <v>5.4300049760861845E-3</v>
      </c>
      <c r="H73" s="244">
        <f>STDEV(H60:H71)/H72</f>
        <v>5.4300049760861993E-3</v>
      </c>
    </row>
    <row r="74" spans="1:8" ht="27" customHeight="1" thickBot="1" x14ac:dyDescent="0.45">
      <c r="A74" s="186"/>
      <c r="B74" s="186"/>
      <c r="C74" s="186"/>
      <c r="D74" s="186"/>
      <c r="E74" s="188"/>
      <c r="F74" s="245" t="s">
        <v>20</v>
      </c>
      <c r="G74" s="246">
        <f>COUNT(G60:G71)</f>
        <v>6</v>
      </c>
      <c r="H74" s="246">
        <f>COUNT(H60:H71)</f>
        <v>6</v>
      </c>
    </row>
    <row r="76" spans="1:8" ht="26.25" customHeight="1" x14ac:dyDescent="0.4">
      <c r="A76" s="128" t="s">
        <v>119</v>
      </c>
      <c r="B76" s="129" t="s">
        <v>120</v>
      </c>
      <c r="C76" s="247" t="str">
        <f>B26</f>
        <v>Nateglinide</v>
      </c>
      <c r="D76" s="247"/>
      <c r="E76" s="111" t="s">
        <v>121</v>
      </c>
      <c r="F76" s="111"/>
      <c r="G76" s="248">
        <f>H72</f>
        <v>102.88100345581921</v>
      </c>
      <c r="H76" s="138"/>
    </row>
    <row r="77" spans="1:8" ht="18.75" x14ac:dyDescent="0.3">
      <c r="A77" s="127" t="s">
        <v>122</v>
      </c>
      <c r="B77" s="127" t="s">
        <v>123</v>
      </c>
    </row>
    <row r="78" spans="1:8" ht="18.75" x14ac:dyDescent="0.3">
      <c r="A78" s="127"/>
      <c r="B78" s="127"/>
    </row>
    <row r="79" spans="1:8" ht="26.25" customHeight="1" x14ac:dyDescent="0.4">
      <c r="A79" s="128" t="s">
        <v>4</v>
      </c>
      <c r="B79" s="249" t="str">
        <f>B26</f>
        <v>Nateglinide</v>
      </c>
      <c r="C79" s="249"/>
    </row>
    <row r="80" spans="1:8" ht="26.25" customHeight="1" x14ac:dyDescent="0.4">
      <c r="A80" s="129" t="s">
        <v>48</v>
      </c>
      <c r="B80" s="249">
        <f>B27</f>
        <v>0</v>
      </c>
      <c r="C80" s="249"/>
    </row>
    <row r="81" spans="1:12" ht="27" customHeight="1" thickBot="1" x14ac:dyDescent="0.45">
      <c r="A81" s="129" t="s">
        <v>6</v>
      </c>
      <c r="B81" s="131">
        <f>B28</f>
        <v>100.9</v>
      </c>
    </row>
    <row r="82" spans="1:12" s="136" customFormat="1" ht="27" customHeight="1" thickBot="1" x14ac:dyDescent="0.45">
      <c r="A82" s="129" t="s">
        <v>49</v>
      </c>
      <c r="B82" s="132">
        <v>0</v>
      </c>
      <c r="C82" s="133" t="s">
        <v>50</v>
      </c>
      <c r="D82" s="134"/>
      <c r="E82" s="134"/>
      <c r="F82" s="134"/>
      <c r="G82" s="135"/>
      <c r="I82" s="137"/>
      <c r="J82" s="137"/>
      <c r="K82" s="137"/>
      <c r="L82" s="137"/>
    </row>
    <row r="83" spans="1:12" s="136" customFormat="1" ht="19.5" customHeight="1" thickBot="1" x14ac:dyDescent="0.35">
      <c r="A83" s="129" t="s">
        <v>51</v>
      </c>
      <c r="B83" s="138">
        <f>B81-B82</f>
        <v>100.9</v>
      </c>
      <c r="C83" s="139"/>
      <c r="D83" s="139"/>
      <c r="E83" s="139"/>
      <c r="F83" s="139"/>
      <c r="G83" s="140"/>
      <c r="I83" s="137"/>
      <c r="J83" s="137"/>
      <c r="K83" s="137"/>
      <c r="L83" s="137"/>
    </row>
    <row r="84" spans="1:12" s="136" customFormat="1" ht="27" customHeight="1" thickBot="1" x14ac:dyDescent="0.45">
      <c r="A84" s="129" t="s">
        <v>52</v>
      </c>
      <c r="B84" s="141">
        <v>1</v>
      </c>
      <c r="C84" s="142" t="s">
        <v>124</v>
      </c>
      <c r="D84" s="143"/>
      <c r="E84" s="143"/>
      <c r="F84" s="143"/>
      <c r="G84" s="143"/>
      <c r="H84" s="144"/>
      <c r="I84" s="137"/>
      <c r="J84" s="137"/>
      <c r="K84" s="137"/>
      <c r="L84" s="137"/>
    </row>
    <row r="85" spans="1:12" s="136" customFormat="1" ht="27" customHeight="1" thickBot="1" x14ac:dyDescent="0.45">
      <c r="A85" s="129" t="s">
        <v>54</v>
      </c>
      <c r="B85" s="141">
        <v>1</v>
      </c>
      <c r="C85" s="142" t="s">
        <v>125</v>
      </c>
      <c r="D85" s="143"/>
      <c r="E85" s="143"/>
      <c r="F85" s="143"/>
      <c r="G85" s="143"/>
      <c r="H85" s="144"/>
      <c r="I85" s="137"/>
      <c r="J85" s="137"/>
      <c r="K85" s="137"/>
      <c r="L85" s="137"/>
    </row>
    <row r="86" spans="1:12" s="136" customFormat="1" ht="18.75" x14ac:dyDescent="0.3">
      <c r="A86" s="129"/>
      <c r="B86" s="147"/>
      <c r="C86" s="148"/>
      <c r="D86" s="148"/>
      <c r="E86" s="148"/>
      <c r="F86" s="148"/>
      <c r="G86" s="148"/>
      <c r="H86" s="148"/>
      <c r="I86" s="137"/>
      <c r="J86" s="137"/>
      <c r="K86" s="137"/>
      <c r="L86" s="137"/>
    </row>
    <row r="87" spans="1:12" s="136" customFormat="1" ht="18.75" x14ac:dyDescent="0.3">
      <c r="A87" s="129" t="s">
        <v>56</v>
      </c>
      <c r="B87" s="149">
        <f>B84/B85</f>
        <v>1</v>
      </c>
      <c r="C87" s="111" t="s">
        <v>57</v>
      </c>
      <c r="D87" s="111"/>
      <c r="E87" s="111"/>
      <c r="F87" s="111"/>
      <c r="G87" s="111"/>
      <c r="I87" s="137"/>
      <c r="J87" s="137"/>
      <c r="K87" s="137"/>
      <c r="L87" s="137"/>
    </row>
    <row r="88" spans="1:12" ht="19.5" customHeight="1" thickBot="1" x14ac:dyDescent="0.35">
      <c r="A88" s="127"/>
      <c r="B88" s="127"/>
    </row>
    <row r="89" spans="1:12" ht="27" customHeight="1" thickBot="1" x14ac:dyDescent="0.45">
      <c r="A89" s="150" t="s">
        <v>112</v>
      </c>
      <c r="B89" s="151">
        <v>100</v>
      </c>
      <c r="D89" s="250" t="s">
        <v>58</v>
      </c>
      <c r="E89" s="251"/>
      <c r="F89" s="152" t="s">
        <v>59</v>
      </c>
      <c r="G89" s="154"/>
    </row>
    <row r="90" spans="1:12" ht="27" customHeight="1" thickBot="1" x14ac:dyDescent="0.45">
      <c r="A90" s="155" t="s">
        <v>60</v>
      </c>
      <c r="B90" s="156">
        <v>5</v>
      </c>
      <c r="C90" s="252" t="s">
        <v>86</v>
      </c>
      <c r="D90" s="158" t="s">
        <v>61</v>
      </c>
      <c r="E90" s="159" t="s">
        <v>62</v>
      </c>
      <c r="F90" s="158" t="s">
        <v>61</v>
      </c>
      <c r="G90" s="253" t="s">
        <v>62</v>
      </c>
      <c r="I90" s="161" t="s">
        <v>113</v>
      </c>
    </row>
    <row r="91" spans="1:12" ht="26.25" customHeight="1" x14ac:dyDescent="0.4">
      <c r="A91" s="155" t="s">
        <v>63</v>
      </c>
      <c r="B91" s="156">
        <v>20</v>
      </c>
      <c r="C91" s="254">
        <v>1</v>
      </c>
      <c r="D91" s="163">
        <v>17441554</v>
      </c>
      <c r="E91" s="164">
        <f>IF(ISBLANK(D91),"-",$D$101/$D$98*D91)</f>
        <v>17150207.700763404</v>
      </c>
      <c r="F91" s="163">
        <v>16590783</v>
      </c>
      <c r="G91" s="165">
        <f>IF(ISBLANK(F91),"-",$D$101/$F$98*F91)</f>
        <v>16367778.833304077</v>
      </c>
      <c r="I91" s="166"/>
    </row>
    <row r="92" spans="1:12" ht="26.25" customHeight="1" x14ac:dyDescent="0.4">
      <c r="A92" s="155" t="s">
        <v>64</v>
      </c>
      <c r="B92" s="156">
        <v>1</v>
      </c>
      <c r="C92" s="186">
        <v>2</v>
      </c>
      <c r="D92" s="168">
        <v>17196778</v>
      </c>
      <c r="E92" s="169">
        <f>IF(ISBLANK(D92),"-",$D$101/$D$98*D92)</f>
        <v>16909520.475292437</v>
      </c>
      <c r="F92" s="168">
        <v>17480055</v>
      </c>
      <c r="G92" s="170">
        <f>IF(ISBLANK(F92),"-",$D$101/$F$98*F92)</f>
        <v>17245097.728901107</v>
      </c>
      <c r="I92" s="171">
        <f>ABS((F96/D96*D95)-F95)/D95</f>
        <v>1.3837926650749713E-2</v>
      </c>
    </row>
    <row r="93" spans="1:12" ht="26.25" customHeight="1" x14ac:dyDescent="0.4">
      <c r="A93" s="155" t="s">
        <v>65</v>
      </c>
      <c r="B93" s="156">
        <v>1</v>
      </c>
      <c r="C93" s="186">
        <v>3</v>
      </c>
      <c r="D93" s="168">
        <v>17188961</v>
      </c>
      <c r="E93" s="169">
        <f>IF(ISBLANK(D93),"-",$D$101/$D$98*D93)</f>
        <v>16901834.051617295</v>
      </c>
      <c r="F93" s="168">
        <v>16867872</v>
      </c>
      <c r="G93" s="170">
        <f>IF(ISBLANK(F93),"-",$D$101/$F$98*F93)</f>
        <v>16641143.355589818</v>
      </c>
      <c r="I93" s="171"/>
    </row>
    <row r="94" spans="1:12" ht="27" customHeight="1" thickBot="1" x14ac:dyDescent="0.45">
      <c r="A94" s="155" t="s">
        <v>66</v>
      </c>
      <c r="B94" s="156">
        <v>1</v>
      </c>
      <c r="C94" s="255">
        <v>4</v>
      </c>
      <c r="D94" s="173"/>
      <c r="E94" s="174" t="str">
        <f>IF(ISBLANK(D94),"-",$D$101/$D$98*D94)</f>
        <v>-</v>
      </c>
      <c r="F94" s="256"/>
      <c r="G94" s="175" t="str">
        <f>IF(ISBLANK(F94),"-",$D$101/$F$98*F94)</f>
        <v>-</v>
      </c>
      <c r="I94" s="176"/>
    </row>
    <row r="95" spans="1:12" ht="27" customHeight="1" thickBot="1" x14ac:dyDescent="0.45">
      <c r="A95" s="155" t="s">
        <v>67</v>
      </c>
      <c r="B95" s="156">
        <v>1</v>
      </c>
      <c r="C95" s="129" t="s">
        <v>68</v>
      </c>
      <c r="D95" s="257">
        <f>AVERAGE(D91:D94)</f>
        <v>17275764.333333332</v>
      </c>
      <c r="E95" s="179">
        <f>AVERAGE(E91:E94)</f>
        <v>16987187.40922438</v>
      </c>
      <c r="F95" s="258">
        <f>AVERAGE(F91:F94)</f>
        <v>16979570</v>
      </c>
      <c r="G95" s="259">
        <f>AVERAGE(G91:G94)</f>
        <v>16751339.972598335</v>
      </c>
    </row>
    <row r="96" spans="1:12" ht="26.25" customHeight="1" x14ac:dyDescent="0.4">
      <c r="A96" s="155" t="s">
        <v>69</v>
      </c>
      <c r="B96" s="131">
        <v>1</v>
      </c>
      <c r="C96" s="260" t="s">
        <v>70</v>
      </c>
      <c r="D96" s="261">
        <v>24.19</v>
      </c>
      <c r="E96" s="111"/>
      <c r="F96" s="183">
        <v>24.11</v>
      </c>
    </row>
    <row r="97" spans="1:10" ht="26.25" customHeight="1" x14ac:dyDescent="0.4">
      <c r="A97" s="155" t="s">
        <v>71</v>
      </c>
      <c r="B97" s="131">
        <v>1</v>
      </c>
      <c r="C97" s="262" t="s">
        <v>72</v>
      </c>
      <c r="D97" s="263">
        <f>D96*$B$87</f>
        <v>24.19</v>
      </c>
      <c r="E97" s="186"/>
      <c r="F97" s="185">
        <f>F96*$B$87</f>
        <v>24.11</v>
      </c>
    </row>
    <row r="98" spans="1:10" ht="19.5" customHeight="1" thickBot="1" x14ac:dyDescent="0.35">
      <c r="A98" s="155" t="s">
        <v>73</v>
      </c>
      <c r="B98" s="186">
        <f>(B97/B96)*(B95/B94)*(B93/B92)*(B91/B90)*B89</f>
        <v>400</v>
      </c>
      <c r="C98" s="262" t="s">
        <v>126</v>
      </c>
      <c r="D98" s="264">
        <f>D97*$B$83/100</f>
        <v>24.407710000000002</v>
      </c>
      <c r="E98" s="188"/>
      <c r="F98" s="187">
        <f>F97*$B$83/100</f>
        <v>24.326990000000002</v>
      </c>
    </row>
    <row r="99" spans="1:10" ht="19.5" customHeight="1" thickBot="1" x14ac:dyDescent="0.35">
      <c r="A99" s="189" t="s">
        <v>75</v>
      </c>
      <c r="B99" s="265"/>
      <c r="C99" s="262" t="s">
        <v>127</v>
      </c>
      <c r="D99" s="266">
        <f>D98/$B$98</f>
        <v>6.1019275000000005E-2</v>
      </c>
      <c r="E99" s="188"/>
      <c r="F99" s="193">
        <f>F98/$B$98</f>
        <v>6.0817475000000003E-2</v>
      </c>
      <c r="H99" s="181"/>
    </row>
    <row r="100" spans="1:10" ht="19.5" customHeight="1" thickBot="1" x14ac:dyDescent="0.35">
      <c r="A100" s="194"/>
      <c r="B100" s="267"/>
      <c r="C100" s="262" t="s">
        <v>116</v>
      </c>
      <c r="D100" s="268">
        <f>$B$56/$B$116</f>
        <v>0.06</v>
      </c>
      <c r="F100" s="200"/>
      <c r="G100" s="269"/>
      <c r="H100" s="181"/>
    </row>
    <row r="101" spans="1:10" ht="18.75" x14ac:dyDescent="0.3">
      <c r="C101" s="262" t="s">
        <v>77</v>
      </c>
      <c r="D101" s="263">
        <f>D100*$B$98</f>
        <v>24</v>
      </c>
      <c r="F101" s="200"/>
      <c r="H101" s="181"/>
    </row>
    <row r="102" spans="1:10" ht="19.5" customHeight="1" thickBot="1" x14ac:dyDescent="0.35">
      <c r="C102" s="270" t="s">
        <v>78</v>
      </c>
      <c r="D102" s="271">
        <f>D101/B34</f>
        <v>24</v>
      </c>
      <c r="F102" s="204"/>
      <c r="H102" s="181"/>
      <c r="J102" s="272"/>
    </row>
    <row r="103" spans="1:10" ht="18.75" x14ac:dyDescent="0.3">
      <c r="C103" s="273" t="s">
        <v>128</v>
      </c>
      <c r="D103" s="274">
        <f>AVERAGE(E91:E94,G91:G94)</f>
        <v>16869263.690911356</v>
      </c>
      <c r="F103" s="204"/>
      <c r="G103" s="269"/>
      <c r="H103" s="181"/>
      <c r="J103" s="275"/>
    </row>
    <row r="104" spans="1:10" ht="18.75" x14ac:dyDescent="0.3">
      <c r="C104" s="243" t="s">
        <v>80</v>
      </c>
      <c r="D104" s="276">
        <f>STDEV(E91:E94,G91:G94)/D103</f>
        <v>1.9234102313684463E-2</v>
      </c>
      <c r="F104" s="204"/>
      <c r="H104" s="181"/>
      <c r="J104" s="275"/>
    </row>
    <row r="105" spans="1:10" ht="19.5" customHeight="1" thickBot="1" x14ac:dyDescent="0.35">
      <c r="C105" s="245" t="s">
        <v>20</v>
      </c>
      <c r="D105" s="277">
        <f>COUNT(E91:E94,G91:G94)</f>
        <v>6</v>
      </c>
      <c r="F105" s="204"/>
      <c r="H105" s="181"/>
      <c r="J105" s="275"/>
    </row>
    <row r="106" spans="1:10" ht="19.5" customHeight="1" thickBot="1" x14ac:dyDescent="0.35">
      <c r="A106" s="208"/>
      <c r="B106" s="208"/>
      <c r="C106" s="208"/>
      <c r="D106" s="208"/>
      <c r="E106" s="208"/>
    </row>
    <row r="107" spans="1:10" ht="27" customHeight="1" thickBot="1" x14ac:dyDescent="0.45">
      <c r="A107" s="150" t="s">
        <v>103</v>
      </c>
      <c r="B107" s="151">
        <v>1000</v>
      </c>
      <c r="C107" s="214" t="s">
        <v>129</v>
      </c>
      <c r="D107" s="214" t="s">
        <v>61</v>
      </c>
      <c r="E107" s="214" t="s">
        <v>104</v>
      </c>
      <c r="F107" s="278" t="s">
        <v>105</v>
      </c>
    </row>
    <row r="108" spans="1:10" ht="26.25" customHeight="1" x14ac:dyDescent="0.4">
      <c r="A108" s="155" t="s">
        <v>89</v>
      </c>
      <c r="B108" s="156">
        <v>1</v>
      </c>
      <c r="C108" s="217">
        <v>1</v>
      </c>
      <c r="D108" s="279">
        <v>15836021</v>
      </c>
      <c r="E108" s="280">
        <f t="shared" ref="E108:E113" si="1">IF(ISBLANK(D108),"-",D108/$D$103*$D$100*$B$116)</f>
        <v>56.324998969096548</v>
      </c>
      <c r="F108" s="281">
        <f t="shared" ref="F108:F113" si="2">IF(ISBLANK(D108), "-", (E108/$B$56)*100)</f>
        <v>93.874998281827587</v>
      </c>
    </row>
    <row r="109" spans="1:10" ht="26.25" customHeight="1" x14ac:dyDescent="0.4">
      <c r="A109" s="155" t="s">
        <v>91</v>
      </c>
      <c r="B109" s="156">
        <v>1</v>
      </c>
      <c r="C109" s="223">
        <v>2</v>
      </c>
      <c r="D109" s="282">
        <v>15151988</v>
      </c>
      <c r="E109" s="283">
        <f t="shared" si="1"/>
        <v>53.892054606378913</v>
      </c>
      <c r="F109" s="284">
        <f t="shared" si="2"/>
        <v>89.820091010631515</v>
      </c>
    </row>
    <row r="110" spans="1:10" ht="26.25" customHeight="1" x14ac:dyDescent="0.4">
      <c r="A110" s="155" t="s">
        <v>92</v>
      </c>
      <c r="B110" s="156">
        <v>1</v>
      </c>
      <c r="C110" s="223">
        <v>3</v>
      </c>
      <c r="D110" s="282">
        <v>15675754</v>
      </c>
      <c r="E110" s="283">
        <f t="shared" si="1"/>
        <v>55.754966976225347</v>
      </c>
      <c r="F110" s="284">
        <f t="shared" si="2"/>
        <v>92.924944960375583</v>
      </c>
    </row>
    <row r="111" spans="1:10" ht="26.25" customHeight="1" x14ac:dyDescent="0.4">
      <c r="A111" s="155" t="s">
        <v>93</v>
      </c>
      <c r="B111" s="156">
        <v>1</v>
      </c>
      <c r="C111" s="223">
        <v>4</v>
      </c>
      <c r="D111" s="282">
        <v>15273961</v>
      </c>
      <c r="E111" s="283">
        <f t="shared" si="1"/>
        <v>54.325883855484967</v>
      </c>
      <c r="F111" s="284">
        <f t="shared" si="2"/>
        <v>90.54313975914161</v>
      </c>
    </row>
    <row r="112" spans="1:10" ht="26.25" customHeight="1" x14ac:dyDescent="0.4">
      <c r="A112" s="155" t="s">
        <v>94</v>
      </c>
      <c r="B112" s="156">
        <v>1</v>
      </c>
      <c r="C112" s="223">
        <v>5</v>
      </c>
      <c r="D112" s="282">
        <v>15545281</v>
      </c>
      <c r="E112" s="283">
        <f t="shared" si="1"/>
        <v>55.29090522798095</v>
      </c>
      <c r="F112" s="284">
        <f t="shared" si="2"/>
        <v>92.151508713301595</v>
      </c>
    </row>
    <row r="113" spans="1:10" ht="27" customHeight="1" thickBot="1" x14ac:dyDescent="0.45">
      <c r="A113" s="155" t="s">
        <v>96</v>
      </c>
      <c r="B113" s="156">
        <v>1</v>
      </c>
      <c r="C113" s="229">
        <v>6</v>
      </c>
      <c r="D113" s="285">
        <v>14994470</v>
      </c>
      <c r="E113" s="286">
        <f t="shared" si="1"/>
        <v>53.331800159405518</v>
      </c>
      <c r="F113" s="287">
        <f t="shared" si="2"/>
        <v>88.886333599009191</v>
      </c>
    </row>
    <row r="114" spans="1:10" ht="27" customHeight="1" thickBot="1" x14ac:dyDescent="0.45">
      <c r="A114" s="155" t="s">
        <v>97</v>
      </c>
      <c r="B114" s="156">
        <v>1</v>
      </c>
      <c r="C114" s="288"/>
      <c r="D114" s="186"/>
      <c r="E114" s="111"/>
      <c r="F114" s="284"/>
    </row>
    <row r="115" spans="1:10" ht="26.25" customHeight="1" x14ac:dyDescent="0.4">
      <c r="A115" s="155" t="s">
        <v>98</v>
      </c>
      <c r="B115" s="156">
        <v>1</v>
      </c>
      <c r="C115" s="288"/>
      <c r="D115" s="289" t="s">
        <v>68</v>
      </c>
      <c r="E115" s="290">
        <f>AVERAGE(E108:E113)</f>
        <v>54.82010163242871</v>
      </c>
      <c r="F115" s="291">
        <f>AVERAGE(F108:F113)</f>
        <v>91.366836054047837</v>
      </c>
    </row>
    <row r="116" spans="1:10" ht="27" customHeight="1" thickBot="1" x14ac:dyDescent="0.45">
      <c r="A116" s="155" t="s">
        <v>99</v>
      </c>
      <c r="B116" s="167">
        <f>(B115/B114)*(B113/B112)*(B111/B110)*(B109/B108)*B107</f>
        <v>1000</v>
      </c>
      <c r="C116" s="292"/>
      <c r="D116" s="293" t="s">
        <v>80</v>
      </c>
      <c r="E116" s="244">
        <f>STDEV(E108:E113)/E115</f>
        <v>2.1085938698462807E-2</v>
      </c>
      <c r="F116" s="294">
        <f>STDEV(F108:F113)/F115</f>
        <v>2.1085938698462876E-2</v>
      </c>
      <c r="I116" s="111"/>
    </row>
    <row r="117" spans="1:10" ht="27" customHeight="1" thickBot="1" x14ac:dyDescent="0.45">
      <c r="A117" s="189" t="s">
        <v>75</v>
      </c>
      <c r="B117" s="190"/>
      <c r="C117" s="295"/>
      <c r="D117" s="245" t="s">
        <v>20</v>
      </c>
      <c r="E117" s="296">
        <f>COUNT(E108:E113)</f>
        <v>6</v>
      </c>
      <c r="F117" s="297">
        <f>COUNT(F108:F113)</f>
        <v>6</v>
      </c>
      <c r="I117" s="111"/>
      <c r="J117" s="275"/>
    </row>
    <row r="118" spans="1:10" ht="26.25" customHeight="1" thickBot="1" x14ac:dyDescent="0.35">
      <c r="A118" s="194"/>
      <c r="B118" s="195"/>
      <c r="C118" s="111"/>
      <c r="D118" s="298"/>
      <c r="E118" s="299" t="s">
        <v>130</v>
      </c>
      <c r="F118" s="300"/>
      <c r="G118" s="111"/>
      <c r="H118" s="111"/>
      <c r="I118" s="111"/>
    </row>
    <row r="119" spans="1:10" ht="25.5" customHeight="1" x14ac:dyDescent="0.4">
      <c r="A119" s="301"/>
      <c r="B119" s="148"/>
      <c r="C119" s="111"/>
      <c r="D119" s="293" t="s">
        <v>131</v>
      </c>
      <c r="E119" s="302">
        <f>MIN(E108:E113)</f>
        <v>53.331800159405518</v>
      </c>
      <c r="F119" s="303">
        <f>MIN(F108:F113)</f>
        <v>88.886333599009191</v>
      </c>
      <c r="G119" s="111"/>
      <c r="H119" s="111"/>
      <c r="I119" s="111"/>
    </row>
    <row r="120" spans="1:10" ht="24" customHeight="1" thickBot="1" x14ac:dyDescent="0.45">
      <c r="A120" s="301"/>
      <c r="B120" s="148"/>
      <c r="C120" s="111"/>
      <c r="D120" s="201" t="s">
        <v>132</v>
      </c>
      <c r="E120" s="304">
        <f>MAX(E108:E113)</f>
        <v>56.324998969096548</v>
      </c>
      <c r="F120" s="305">
        <f>MAX(F108:F113)</f>
        <v>93.874998281827587</v>
      </c>
      <c r="G120" s="111"/>
      <c r="H120" s="111"/>
      <c r="I120" s="111"/>
    </row>
    <row r="121" spans="1:10" ht="27" customHeight="1" x14ac:dyDescent="0.3">
      <c r="A121" s="301"/>
      <c r="B121" s="148"/>
      <c r="C121" s="111"/>
      <c r="D121" s="111"/>
      <c r="E121" s="111"/>
      <c r="F121" s="186"/>
      <c r="G121" s="111"/>
      <c r="H121" s="111"/>
      <c r="I121" s="111"/>
    </row>
    <row r="122" spans="1:10" ht="25.5" customHeight="1" x14ac:dyDescent="0.3">
      <c r="A122" s="301"/>
      <c r="B122" s="148"/>
      <c r="C122" s="111"/>
      <c r="D122" s="111"/>
      <c r="E122" s="111"/>
      <c r="F122" s="186"/>
      <c r="G122" s="111"/>
      <c r="H122" s="111"/>
      <c r="I122" s="111"/>
    </row>
    <row r="123" spans="1:10" ht="18.75" x14ac:dyDescent="0.3">
      <c r="A123" s="301"/>
      <c r="B123" s="148"/>
      <c r="C123" s="111"/>
      <c r="D123" s="111"/>
      <c r="E123" s="111"/>
      <c r="F123" s="186"/>
      <c r="G123" s="111"/>
      <c r="H123" s="111"/>
      <c r="I123" s="111"/>
    </row>
    <row r="124" spans="1:10" ht="45.75" customHeight="1" x14ac:dyDescent="0.65">
      <c r="A124" s="128" t="s">
        <v>119</v>
      </c>
      <c r="B124" s="129" t="s">
        <v>102</v>
      </c>
      <c r="C124" s="247" t="str">
        <f>B26</f>
        <v>Nateglinide</v>
      </c>
      <c r="D124" s="247"/>
      <c r="E124" s="111" t="s">
        <v>106</v>
      </c>
      <c r="F124" s="111"/>
      <c r="G124" s="306">
        <f>F115</f>
        <v>91.366836054047837</v>
      </c>
      <c r="H124" s="111"/>
      <c r="I124" s="111"/>
    </row>
    <row r="125" spans="1:10" ht="45.75" customHeight="1" x14ac:dyDescent="0.65">
      <c r="A125" s="128"/>
      <c r="B125" s="129" t="s">
        <v>133</v>
      </c>
      <c r="C125" s="129" t="s">
        <v>134</v>
      </c>
      <c r="D125" s="306">
        <f>MIN(F108:F113)</f>
        <v>88.886333599009191</v>
      </c>
      <c r="E125" s="129" t="s">
        <v>135</v>
      </c>
      <c r="F125" s="306">
        <f>MAX(F108:F113)</f>
        <v>93.874998281827587</v>
      </c>
      <c r="G125" s="307"/>
      <c r="H125" s="111"/>
      <c r="I125" s="111"/>
    </row>
    <row r="126" spans="1:10" ht="19.5" customHeight="1" thickBot="1" x14ac:dyDescent="0.35">
      <c r="A126" s="308"/>
      <c r="B126" s="308"/>
      <c r="C126" s="309"/>
      <c r="D126" s="309"/>
      <c r="E126" s="309"/>
      <c r="F126" s="309"/>
      <c r="G126" s="309"/>
      <c r="H126" s="309"/>
    </row>
    <row r="127" spans="1:10" ht="18.75" x14ac:dyDescent="0.3">
      <c r="B127" s="310" t="s">
        <v>26</v>
      </c>
      <c r="C127" s="310"/>
      <c r="E127" s="252" t="s">
        <v>27</v>
      </c>
      <c r="F127" s="311"/>
      <c r="G127" s="310" t="s">
        <v>28</v>
      </c>
      <c r="H127" s="310"/>
    </row>
    <row r="128" spans="1:10" ht="69.95" customHeight="1" x14ac:dyDescent="0.3">
      <c r="A128" s="128" t="s">
        <v>29</v>
      </c>
      <c r="B128" s="312"/>
      <c r="C128" s="312"/>
      <c r="E128" s="312"/>
      <c r="F128" s="111"/>
      <c r="G128" s="312"/>
      <c r="H128" s="312"/>
    </row>
    <row r="129" spans="1:9" ht="69.95" customHeight="1" x14ac:dyDescent="0.3">
      <c r="A129" s="128" t="s">
        <v>30</v>
      </c>
      <c r="B129" s="313"/>
      <c r="C129" s="313"/>
      <c r="E129" s="313"/>
      <c r="F129" s="111"/>
      <c r="G129" s="314"/>
      <c r="H129" s="314"/>
    </row>
    <row r="130" spans="1:9" ht="18.75" x14ac:dyDescent="0.3">
      <c r="A130" s="186"/>
      <c r="B130" s="186"/>
      <c r="C130" s="186"/>
      <c r="D130" s="186"/>
      <c r="E130" s="186"/>
      <c r="F130" s="188"/>
      <c r="G130" s="186"/>
      <c r="H130" s="186"/>
      <c r="I130" s="111"/>
    </row>
    <row r="131" spans="1:9" ht="18.75" x14ac:dyDescent="0.3">
      <c r="A131" s="186"/>
      <c r="B131" s="186"/>
      <c r="C131" s="186"/>
      <c r="D131" s="186"/>
      <c r="E131" s="186"/>
      <c r="F131" s="188"/>
      <c r="G131" s="186"/>
      <c r="H131" s="186"/>
      <c r="I131" s="111"/>
    </row>
    <row r="132" spans="1:9" ht="18.75" x14ac:dyDescent="0.3">
      <c r="A132" s="186"/>
      <c r="B132" s="186"/>
      <c r="C132" s="186"/>
      <c r="D132" s="186"/>
      <c r="E132" s="186"/>
      <c r="F132" s="188"/>
      <c r="G132" s="186"/>
      <c r="H132" s="186"/>
      <c r="I132" s="111"/>
    </row>
    <row r="133" spans="1:9" ht="18.75" x14ac:dyDescent="0.3">
      <c r="A133" s="186"/>
      <c r="B133" s="186"/>
      <c r="C133" s="186"/>
      <c r="D133" s="186"/>
      <c r="E133" s="186"/>
      <c r="F133" s="188"/>
      <c r="G133" s="186"/>
      <c r="H133" s="186"/>
      <c r="I133" s="111"/>
    </row>
    <row r="134" spans="1:9" ht="18.75" x14ac:dyDescent="0.3">
      <c r="A134" s="186"/>
      <c r="B134" s="186"/>
      <c r="C134" s="186"/>
      <c r="D134" s="186"/>
      <c r="E134" s="186"/>
      <c r="F134" s="188"/>
      <c r="G134" s="186"/>
      <c r="H134" s="186"/>
      <c r="I134" s="111"/>
    </row>
    <row r="135" spans="1:9" ht="18.75" x14ac:dyDescent="0.3">
      <c r="A135" s="186"/>
      <c r="B135" s="186"/>
      <c r="C135" s="186"/>
      <c r="D135" s="186"/>
      <c r="E135" s="186"/>
      <c r="F135" s="188"/>
      <c r="G135" s="186"/>
      <c r="H135" s="186"/>
      <c r="I135" s="111"/>
    </row>
    <row r="136" spans="1:9" ht="18.75" x14ac:dyDescent="0.3">
      <c r="A136" s="186"/>
      <c r="B136" s="186"/>
      <c r="C136" s="186"/>
      <c r="D136" s="186"/>
      <c r="E136" s="186"/>
      <c r="F136" s="188"/>
      <c r="G136" s="186"/>
      <c r="H136" s="186"/>
      <c r="I136" s="111"/>
    </row>
    <row r="137" spans="1:9" ht="18.75" x14ac:dyDescent="0.3">
      <c r="A137" s="186"/>
      <c r="B137" s="186"/>
      <c r="C137" s="186"/>
      <c r="D137" s="186"/>
      <c r="E137" s="186"/>
      <c r="F137" s="188"/>
      <c r="G137" s="186"/>
      <c r="H137" s="186"/>
      <c r="I137" s="111"/>
    </row>
    <row r="138" spans="1:9" ht="18.75" x14ac:dyDescent="0.3">
      <c r="A138" s="186"/>
      <c r="B138" s="186"/>
      <c r="C138" s="186"/>
      <c r="D138" s="186"/>
      <c r="E138" s="186"/>
      <c r="F138" s="188"/>
      <c r="G138" s="186"/>
      <c r="H138" s="186"/>
      <c r="I138" s="111"/>
    </row>
    <row r="250" spans="1:1" x14ac:dyDescent="0.25">
      <c r="A250" s="10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Nateglinide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2017-06-23T08:38:07Z</cp:lastPrinted>
  <dcterms:created xsi:type="dcterms:W3CDTF">2005-07-05T10:19:27Z</dcterms:created>
  <dcterms:modified xsi:type="dcterms:W3CDTF">2017-06-23T08:39:57Z</dcterms:modified>
</cp:coreProperties>
</file>