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Calcitriol" sheetId="4" r:id="rId2"/>
    <sheet name="SST (2)" sheetId="5" r:id="rId3"/>
    <sheet name="Calcitriol (2)" sheetId="2" r:id="rId4"/>
  </sheets>
  <definedNames>
    <definedName name="_xlnm.Print_Area" localSheetId="1">Calcitriol!$A$1:$I$79</definedName>
    <definedName name="_xlnm.Print_Area" localSheetId="3">'Calcitriol (2)'!$A$1:$J$82</definedName>
    <definedName name="_xlnm.Print_Area" localSheetId="0">SST!$A$15:$G$61</definedName>
    <definedName name="_xlnm.Print_Area" localSheetId="2">'SST (2)'!$A$15:$G$61</definedName>
  </definedNames>
  <calcPr calcId="145621"/>
</workbook>
</file>

<file path=xl/calcChain.xml><?xml version="1.0" encoding="utf-8"?>
<calcChain xmlns="http://schemas.openxmlformats.org/spreadsheetml/2006/main">
  <c r="J73" i="2" l="1"/>
  <c r="J72" i="2"/>
  <c r="J71" i="2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75" i="4" l="1"/>
  <c r="H70" i="4"/>
  <c r="G70" i="4"/>
  <c r="B67" i="4"/>
  <c r="B68" i="4" s="1"/>
  <c r="H66" i="4"/>
  <c r="G66" i="4"/>
  <c r="H65" i="4"/>
  <c r="G65" i="4"/>
  <c r="H64" i="4"/>
  <c r="G64" i="4"/>
  <c r="H63" i="4"/>
  <c r="G63" i="4"/>
  <c r="H62" i="4"/>
  <c r="G62" i="4"/>
  <c r="E56" i="4"/>
  <c r="B55" i="4"/>
  <c r="B45" i="4"/>
  <c r="D48" i="4" s="1"/>
  <c r="F42" i="4"/>
  <c r="D42" i="4"/>
  <c r="G41" i="4"/>
  <c r="E41" i="4"/>
  <c r="B34" i="4"/>
  <c r="F44" i="4" s="1"/>
  <c r="F45" i="4" s="1"/>
  <c r="F46" i="4" s="1"/>
  <c r="B30" i="4"/>
  <c r="G39" i="4" l="1"/>
  <c r="G40" i="4"/>
  <c r="G38" i="4"/>
  <c r="G42" i="4" s="1"/>
  <c r="D49" i="4"/>
  <c r="E40" i="4"/>
  <c r="E38" i="4"/>
  <c r="D44" i="4"/>
  <c r="D45" i="4" s="1"/>
  <c r="D46" i="4" s="1"/>
  <c r="D52" i="4" l="1"/>
  <c r="D50" i="4"/>
  <c r="E42" i="4"/>
  <c r="E39" i="4"/>
  <c r="G67" i="4" l="1"/>
  <c r="H67" i="4" s="1"/>
  <c r="G61" i="4"/>
  <c r="H61" i="4" s="1"/>
  <c r="G68" i="4"/>
  <c r="H68" i="4" s="1"/>
  <c r="D51" i="4"/>
  <c r="G59" i="4"/>
  <c r="G69" i="4"/>
  <c r="H69" i="4" s="1"/>
  <c r="G60" i="4"/>
  <c r="H60" i="4" s="1"/>
  <c r="H59" i="4" l="1"/>
  <c r="G73" i="4"/>
  <c r="G71" i="4"/>
  <c r="G72" i="4" s="1"/>
  <c r="H73" i="4" l="1"/>
  <c r="H71" i="4"/>
  <c r="F75" i="4" l="1"/>
  <c r="H72" i="4"/>
  <c r="B21" i="1" l="1"/>
  <c r="C75" i="2" l="1"/>
  <c r="H70" i="2"/>
  <c r="G70" i="2"/>
  <c r="B67" i="2"/>
  <c r="B68" i="2" s="1"/>
  <c r="H66" i="2"/>
  <c r="G66" i="2"/>
  <c r="H62" i="2"/>
  <c r="G62" i="2"/>
  <c r="E56" i="2"/>
  <c r="B55" i="2"/>
  <c r="B45" i="2"/>
  <c r="D48" i="2" s="1"/>
  <c r="D49" i="2" s="1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2" l="1"/>
  <c r="D46" i="2" s="1"/>
  <c r="F44" i="2"/>
  <c r="F45" i="2" s="1"/>
  <c r="E39" i="2" l="1"/>
  <c r="E40" i="2"/>
  <c r="E38" i="2"/>
  <c r="G39" i="2"/>
  <c r="F46" i="2"/>
  <c r="G40" i="2"/>
  <c r="G38" i="2"/>
  <c r="D52" i="2" l="1"/>
  <c r="G42" i="2"/>
  <c r="D50" i="2"/>
  <c r="G59" i="2" s="1"/>
  <c r="E42" i="2"/>
  <c r="D51" i="2" l="1"/>
  <c r="G63" i="2"/>
  <c r="H63" i="2" s="1"/>
  <c r="G68" i="2"/>
  <c r="H68" i="2" s="1"/>
  <c r="G67" i="2"/>
  <c r="H67" i="2" s="1"/>
  <c r="G64" i="2"/>
  <c r="H64" i="2" s="1"/>
  <c r="G61" i="2"/>
  <c r="H61" i="2" s="1"/>
  <c r="G60" i="2"/>
  <c r="H60" i="2" s="1"/>
  <c r="G65" i="2"/>
  <c r="H65" i="2" s="1"/>
  <c r="G69" i="2"/>
  <c r="H69" i="2" s="1"/>
  <c r="H59" i="2"/>
  <c r="G71" i="2" l="1"/>
  <c r="G72" i="2" s="1"/>
  <c r="G73" i="2"/>
  <c r="H73" i="2"/>
  <c r="H71" i="2"/>
  <c r="F75" i="2" l="1"/>
  <c r="H72" i="2"/>
</calcChain>
</file>

<file path=xl/sharedStrings.xml><?xml version="1.0" encoding="utf-8"?>
<sst xmlns="http://schemas.openxmlformats.org/spreadsheetml/2006/main" count="279" uniqueCount="105">
  <si>
    <t>HPLC System Suitability Report</t>
  </si>
  <si>
    <t>Analysis Data</t>
  </si>
  <si>
    <t>Assay</t>
  </si>
  <si>
    <t>Sample(s)</t>
  </si>
  <si>
    <t>Reference Substance:</t>
  </si>
  <si>
    <t xml:space="preserve">PHORCAL 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</si>
  <si>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</si>
  <si>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</si>
  <si>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</si>
  <si>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</si>
  <si>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</si>
  <si>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</si>
  <si>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</si>
  <si>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</si>
  <si>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</si>
  <si>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</si>
  <si>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</si>
  <si>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</si>
  <si>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</si>
  <si>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</si>
  <si>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</si>
  <si>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</si>
  <si>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</si>
  <si>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</si>
  <si>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</si>
  <si>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</si>
  <si>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</si>
  <si>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</si>
  <si>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</si>
  <si>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</si>
  <si>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</si>
  <si>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</si>
  <si>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</si>
  <si>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</si>
  <si>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</si>
  <si>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</si>
  <si>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</si>
  <si>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</si>
  <si>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</si>
  <si>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</si>
  <si>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</si>
  <si>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</si>
  <si>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</si>
  <si>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</si>
  <si>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</si>
  <si>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</si>
  <si>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</si>
  <si>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</si>
  <si>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</si>
  <si>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</si>
  <si>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</si>
  <si>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</si>
  <si>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</si>
  <si>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</si>
  <si>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</si>
  <si>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</si>
  <si>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</si>
  <si>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</si>
  <si>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</si>
  <si>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</si>
  <si>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</si>
  <si>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</si>
  <si>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</si>
  <si>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</si>
  <si>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</si>
  <si>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</si>
  <si>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</si>
  <si>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</si>
  <si>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</si>
  <si>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</si>
  <si>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</si>
  <si>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</si>
  <si>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</si>
  <si>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</si>
  <si>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</si>
  <si>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</si>
  <si>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</si>
  <si>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Initial    Sample dilution (mL):</t>
  </si>
  <si>
    <t>Sample Weight (g)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</si>
  <si>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</si>
  <si>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</si>
  <si>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</si>
  <si>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</si>
  <si>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</si>
  <si>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</si>
  <si>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</si>
  <si>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</si>
  <si>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</si>
  <si>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</si>
  <si>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</si>
  <si>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</si>
  <si>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</si>
  <si>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</si>
  <si>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</si>
  <si>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Comment</t>
  </si>
  <si>
    <t xml:space="preserve">The content of </t>
  </si>
  <si>
    <t xml:space="preserve">in the sample is </t>
  </si>
  <si>
    <t xml:space="preserve">Calcitriol </t>
  </si>
  <si>
    <t>Each 1g of onitment contains: calcitriol 3 mcg</t>
  </si>
  <si>
    <t>C87-2</t>
  </si>
  <si>
    <t>Calcitriol</t>
  </si>
  <si>
    <t>NDQD201704370r1</t>
  </si>
  <si>
    <t>LORNA WANGARI</t>
  </si>
  <si>
    <t>SUMMARY</t>
  </si>
  <si>
    <t>NDQD201704370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</si>
</sst>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\ &quot;g&quot;"/>
    <numFmt numFmtId="170" formatCode="0.000\ &quot;mg&quot;"/>
    <numFmt numFmtId="172" formatCode="0.000000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b/>
      <u/>
      <sz val="20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/>
    <xf numFmtId="0" fontId="22" fillId="2" borderId="0"/>
  </cellStyleXfs>
  <cellXfs count="3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19" xfId="0" applyNumberFormat="1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24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168" fontId="8" fillId="2" borderId="27" xfId="0" applyNumberFormat="1" applyFont="1" applyFill="1" applyBorder="1" applyAlignment="1">
      <alignment horizontal="center"/>
    </xf>
    <xf numFmtId="168" fontId="8" fillId="2" borderId="28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right"/>
    </xf>
    <xf numFmtId="1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168" fontId="9" fillId="6" borderId="31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>
      <alignment horizontal="right"/>
    </xf>
    <xf numFmtId="2" fontId="8" fillId="7" borderId="35" xfId="0" applyNumberFormat="1" applyFont="1" applyFill="1" applyBorder="1" applyAlignment="1">
      <alignment horizontal="center"/>
    </xf>
    <xf numFmtId="2" fontId="9" fillId="6" borderId="34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68" fontId="9" fillId="7" borderId="36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7" borderId="3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7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37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16" xfId="0" applyFont="1" applyFill="1" applyBorder="1" applyAlignment="1" applyProtection="1">
      <alignment horizontal="center"/>
      <protection locked="0"/>
    </xf>
    <xf numFmtId="2" fontId="8" fillId="2" borderId="38" xfId="0" applyNumberFormat="1" applyFont="1" applyFill="1" applyBorder="1" applyAlignment="1">
      <alignment horizontal="center"/>
    </xf>
    <xf numFmtId="10" fontId="8" fillId="2" borderId="17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/>
    </xf>
    <xf numFmtId="0" fontId="10" fillId="3" borderId="40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41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10" fontId="8" fillId="2" borderId="38" xfId="0" applyNumberFormat="1" applyFont="1" applyFill="1" applyBorder="1" applyAlignment="1">
      <alignment horizontal="center" vertic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4" fontId="8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5" xfId="0" applyNumberFormat="1" applyFont="1" applyFill="1" applyBorder="1" applyAlignment="1">
      <alignment horizontal="center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65" fontId="11" fillId="2" borderId="0" xfId="0" applyNumberFormat="1" applyFont="1" applyFill="1" applyAlignment="1">
      <alignment horizontal="center" vertic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0" fontId="10" fillId="3" borderId="0" xfId="0" applyFont="1" applyFill="1" applyProtection="1">
      <protection locked="0"/>
    </xf>
    <xf numFmtId="2" fontId="11" fillId="7" borderId="25" xfId="0" applyNumberFormat="1" applyFont="1" applyFill="1" applyBorder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6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64" fontId="10" fillId="3" borderId="37" xfId="0" applyNumberFormat="1" applyFont="1" applyFill="1" applyBorder="1" applyAlignment="1" applyProtection="1">
      <alignment horizontal="center" vertical="center"/>
      <protection locked="0"/>
    </xf>
    <xf numFmtId="164" fontId="10" fillId="3" borderId="38" xfId="0" applyNumberFormat="1" applyFont="1" applyFill="1" applyBorder="1" applyAlignment="1" applyProtection="1">
      <alignment horizontal="center" vertical="center"/>
      <protection locked="0"/>
    </xf>
    <xf numFmtId="164" fontId="10" fillId="3" borderId="39" xfId="0" applyNumberFormat="1" applyFont="1" applyFill="1" applyBorder="1" applyAlignment="1" applyProtection="1">
      <alignment horizontal="center" vertical="center"/>
      <protection locked="0"/>
    </xf>
    <xf numFmtId="0" fontId="9" fillId="2" borderId="40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21" fillId="2" borderId="0" xfId="0" applyFont="1" applyFill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2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6" fillId="2" borderId="0" xfId="2" applyFont="1" applyFill="1" applyAlignment="1">
      <alignment horizontal="center" vertical="center"/>
    </xf>
    <xf numFmtId="0" fontId="17" fillId="2" borderId="0" xfId="2" applyFont="1" applyFill="1" applyAlignment="1">
      <alignment horizontal="center" vertical="center"/>
    </xf>
    <xf numFmtId="0" fontId="8" fillId="2" borderId="0" xfId="2" applyFont="1" applyFill="1"/>
    <xf numFmtId="0" fontId="14" fillId="2" borderId="45" xfId="2" applyFont="1" applyFill="1" applyBorder="1" applyAlignment="1">
      <alignment horizontal="center"/>
    </xf>
    <xf numFmtId="0" fontId="14" fillId="2" borderId="46" xfId="2" applyFont="1" applyFill="1" applyBorder="1" applyAlignment="1">
      <alignment horizontal="center"/>
    </xf>
    <xf numFmtId="0" fontId="14" fillId="2" borderId="47" xfId="2" applyFont="1" applyFill="1" applyBorder="1" applyAlignment="1">
      <alignment horizontal="center"/>
    </xf>
    <xf numFmtId="0" fontId="18" fillId="2" borderId="10" xfId="2" applyFont="1" applyFill="1" applyBorder="1" applyAlignment="1">
      <alignment horizontal="center" vertical="center"/>
    </xf>
    <xf numFmtId="0" fontId="9" fillId="2" borderId="0" xfId="2" applyFont="1" applyFill="1"/>
    <xf numFmtId="0" fontId="11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Alignment="1" applyProtection="1">
      <alignment horizontal="right"/>
      <protection locked="0"/>
    </xf>
    <xf numFmtId="0" fontId="10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Protection="1">
      <protection locked="0"/>
    </xf>
    <xf numFmtId="166" fontId="10" fillId="3" borderId="0" xfId="2" applyNumberFormat="1" applyFont="1" applyFill="1" applyAlignment="1" applyProtection="1">
      <alignment horizontal="left"/>
      <protection locked="0"/>
    </xf>
    <xf numFmtId="166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1" fillId="3" borderId="0" xfId="2" applyFont="1" applyFill="1" applyAlignment="1" applyProtection="1">
      <alignment horizontal="center"/>
      <protection locked="0"/>
    </xf>
    <xf numFmtId="0" fontId="10" fillId="3" borderId="0" xfId="2" applyFont="1" applyFill="1" applyAlignment="1" applyProtection="1">
      <alignment horizontal="center"/>
      <protection locked="0"/>
    </xf>
    <xf numFmtId="0" fontId="14" fillId="2" borderId="45" xfId="2" applyFont="1" applyFill="1" applyBorder="1" applyAlignment="1">
      <alignment horizontal="justify" vertical="center" wrapText="1"/>
    </xf>
    <xf numFmtId="0" fontId="14" fillId="2" borderId="46" xfId="2" applyFont="1" applyFill="1" applyBorder="1" applyAlignment="1">
      <alignment horizontal="justify" vertical="center" wrapText="1"/>
    </xf>
    <xf numFmtId="0" fontId="14" fillId="2" borderId="47" xfId="2" applyFont="1" applyFill="1" applyBorder="1" applyAlignment="1">
      <alignment horizontal="justify" vertical="center" wrapText="1"/>
    </xf>
    <xf numFmtId="0" fontId="9" fillId="2" borderId="0" xfId="2" applyFont="1" applyFill="1" applyAlignment="1">
      <alignment horizontal="center"/>
    </xf>
    <xf numFmtId="0" fontId="12" fillId="2" borderId="0" xfId="2" applyFont="1" applyFill="1"/>
    <xf numFmtId="0" fontId="13" fillId="2" borderId="0" xfId="2" applyFont="1" applyFill="1"/>
    <xf numFmtId="2" fontId="11" fillId="3" borderId="0" xfId="2" applyNumberFormat="1" applyFont="1" applyFill="1" applyAlignment="1" applyProtection="1">
      <alignment horizontal="center"/>
      <protection locked="0"/>
    </xf>
    <xf numFmtId="0" fontId="14" fillId="2" borderId="45" xfId="2" applyFont="1" applyFill="1" applyBorder="1" applyAlignment="1">
      <alignment horizontal="left" vertical="center" wrapText="1"/>
    </xf>
    <xf numFmtId="0" fontId="14" fillId="2" borderId="46" xfId="2" applyFont="1" applyFill="1" applyBorder="1" applyAlignment="1">
      <alignment horizontal="left" vertical="center" wrapText="1"/>
    </xf>
    <xf numFmtId="0" fontId="14" fillId="2" borderId="47" xfId="2" applyFont="1" applyFill="1" applyBorder="1" applyAlignment="1">
      <alignment horizontal="left" vertical="center" wrapText="1"/>
    </xf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7" fontId="9" fillId="2" borderId="0" xfId="2" applyNumberFormat="1" applyFont="1" applyFill="1" applyAlignment="1">
      <alignment horizontal="center"/>
    </xf>
    <xf numFmtId="0" fontId="15" fillId="2" borderId="0" xfId="2" applyFont="1" applyFill="1"/>
    <xf numFmtId="0" fontId="8" fillId="2" borderId="12" xfId="2" applyFont="1" applyFill="1" applyBorder="1" applyAlignment="1">
      <alignment horizontal="right"/>
    </xf>
    <xf numFmtId="0" fontId="11" fillId="3" borderId="13" xfId="2" applyFont="1" applyFill="1" applyBorder="1" applyAlignment="1" applyProtection="1">
      <alignment horizontal="center"/>
      <protection locked="0"/>
    </xf>
    <xf numFmtId="0" fontId="9" fillId="2" borderId="14" xfId="2" applyFont="1" applyFill="1" applyBorder="1" applyAlignment="1">
      <alignment horizontal="center"/>
    </xf>
    <xf numFmtId="0" fontId="9" fillId="2" borderId="44" xfId="2" applyFont="1" applyFill="1" applyBorder="1" applyAlignment="1">
      <alignment horizontal="center"/>
    </xf>
    <xf numFmtId="0" fontId="9" fillId="2" borderId="14" xfId="2" applyFont="1" applyFill="1" applyBorder="1"/>
    <xf numFmtId="0" fontId="9" fillId="2" borderId="15" xfId="2" applyFont="1" applyFill="1" applyBorder="1"/>
    <xf numFmtId="0" fontId="8" fillId="2" borderId="16" xfId="2" applyFont="1" applyFill="1" applyBorder="1" applyAlignment="1">
      <alignment horizontal="right"/>
    </xf>
    <xf numFmtId="0" fontId="11" fillId="3" borderId="17" xfId="2" applyFont="1" applyFill="1" applyBorder="1" applyAlignment="1" applyProtection="1">
      <alignment horizontal="center"/>
      <protection locked="0"/>
    </xf>
    <xf numFmtId="0" fontId="9" fillId="2" borderId="13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9" fillId="2" borderId="19" xfId="2" applyFont="1" applyFill="1" applyBorder="1" applyAlignment="1">
      <alignment horizontal="center"/>
    </xf>
    <xf numFmtId="0" fontId="9" fillId="2" borderId="20" xfId="2" applyFont="1" applyFill="1" applyBorder="1" applyAlignment="1">
      <alignment horizontal="center"/>
    </xf>
    <xf numFmtId="0" fontId="8" fillId="2" borderId="21" xfId="2" applyFont="1" applyFill="1" applyBorder="1" applyAlignment="1">
      <alignment horizontal="center"/>
    </xf>
    <xf numFmtId="0" fontId="11" fillId="3" borderId="22" xfId="2" applyFont="1" applyFill="1" applyBorder="1" applyAlignment="1" applyProtection="1">
      <alignment horizontal="center"/>
      <protection locked="0"/>
    </xf>
    <xf numFmtId="168" fontId="8" fillId="2" borderId="19" xfId="2" applyNumberFormat="1" applyFont="1" applyFill="1" applyBorder="1" applyAlignment="1">
      <alignment horizontal="center"/>
    </xf>
    <xf numFmtId="168" fontId="8" fillId="2" borderId="20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center"/>
    </xf>
    <xf numFmtId="0" fontId="11" fillId="3" borderId="16" xfId="2" applyFont="1" applyFill="1" applyBorder="1" applyAlignment="1" applyProtection="1">
      <alignment horizontal="center"/>
      <protection locked="0"/>
    </xf>
    <xf numFmtId="168" fontId="8" fillId="2" borderId="23" xfId="2" applyNumberFormat="1" applyFont="1" applyFill="1" applyBorder="1" applyAlignment="1">
      <alignment horizontal="center"/>
    </xf>
    <xf numFmtId="168" fontId="8" fillId="2" borderId="24" xfId="2" applyNumberFormat="1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0" fontId="11" fillId="3" borderId="26" xfId="2" applyFont="1" applyFill="1" applyBorder="1" applyAlignment="1" applyProtection="1">
      <alignment horizontal="center"/>
      <protection locked="0"/>
    </xf>
    <xf numFmtId="168" fontId="8" fillId="2" borderId="27" xfId="2" applyNumberFormat="1" applyFont="1" applyFill="1" applyBorder="1" applyAlignment="1">
      <alignment horizontal="center"/>
    </xf>
    <xf numFmtId="168" fontId="8" fillId="2" borderId="28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1" fontId="9" fillId="6" borderId="29" xfId="2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168" fontId="9" fillId="6" borderId="31" xfId="2" applyNumberFormat="1" applyFont="1" applyFill="1" applyBorder="1" applyAlignment="1">
      <alignment horizontal="center"/>
    </xf>
    <xf numFmtId="0" fontId="8" fillId="2" borderId="32" xfId="2" applyFont="1" applyFill="1" applyBorder="1" applyAlignment="1">
      <alignment horizontal="right"/>
    </xf>
    <xf numFmtId="0" fontId="11" fillId="3" borderId="32" xfId="2" applyFont="1" applyFill="1" applyBorder="1" applyAlignment="1" applyProtection="1">
      <alignment horizontal="center"/>
      <protection locked="0"/>
    </xf>
    <xf numFmtId="0" fontId="8" fillId="2" borderId="0" xfId="2" applyFont="1" applyFill="1" applyAlignment="1">
      <alignment horizontal="center"/>
    </xf>
    <xf numFmtId="0" fontId="8" fillId="2" borderId="33" xfId="2" applyFont="1" applyFill="1" applyBorder="1" applyAlignment="1">
      <alignment horizontal="right"/>
    </xf>
    <xf numFmtId="2" fontId="8" fillId="6" borderId="33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2" fontId="8" fillId="7" borderId="33" xfId="2" applyNumberFormat="1" applyFont="1" applyFill="1" applyBorder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left" vertical="center" wrapText="1"/>
    </xf>
    <xf numFmtId="2" fontId="8" fillId="6" borderId="34" xfId="2" applyNumberFormat="1" applyFont="1" applyFill="1" applyBorder="1" applyAlignment="1">
      <alignment horizontal="center"/>
    </xf>
    <xf numFmtId="0" fontId="14" fillId="2" borderId="40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11" fillId="3" borderId="33" xfId="2" applyFont="1" applyFill="1" applyBorder="1" applyAlignment="1" applyProtection="1">
      <alignment horizontal="center"/>
      <protection locked="0"/>
    </xf>
    <xf numFmtId="0" fontId="8" fillId="2" borderId="35" xfId="2" applyFont="1" applyFill="1" applyBorder="1" applyAlignment="1">
      <alignment horizontal="right"/>
    </xf>
    <xf numFmtId="2" fontId="8" fillId="7" borderId="35" xfId="2" applyNumberFormat="1" applyFont="1" applyFill="1" applyBorder="1" applyAlignment="1">
      <alignment horizontal="center"/>
    </xf>
    <xf numFmtId="2" fontId="9" fillId="6" borderId="34" xfId="2" applyNumberFormat="1" applyFont="1" applyFill="1" applyBorder="1" applyAlignment="1">
      <alignment horizontal="center"/>
    </xf>
    <xf numFmtId="0" fontId="8" fillId="2" borderId="36" xfId="2" applyFont="1" applyFill="1" applyBorder="1" applyAlignment="1">
      <alignment horizontal="right"/>
    </xf>
    <xf numFmtId="168" fontId="9" fillId="7" borderId="36" xfId="2" applyNumberFormat="1" applyFont="1" applyFill="1" applyBorder="1" applyAlignment="1">
      <alignment horizontal="center"/>
    </xf>
    <xf numFmtId="168" fontId="9" fillId="2" borderId="0" xfId="2" applyNumberFormat="1" applyFont="1" applyFill="1" applyAlignment="1">
      <alignment horizontal="center"/>
    </xf>
    <xf numFmtId="10" fontId="8" fillId="6" borderId="33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0" fontId="8" fillId="2" borderId="34" xfId="2" applyFont="1" applyFill="1" applyBorder="1" applyAlignment="1">
      <alignment horizontal="right"/>
    </xf>
    <xf numFmtId="0" fontId="8" fillId="7" borderId="34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69" fontId="11" fillId="3" borderId="0" xfId="2" applyNumberFormat="1" applyFont="1" applyFill="1" applyAlignment="1" applyProtection="1">
      <alignment horizontal="center"/>
      <protection locked="0"/>
    </xf>
    <xf numFmtId="170" fontId="11" fillId="3" borderId="0" xfId="2" applyNumberFormat="1" applyFont="1" applyFill="1" applyAlignment="1" applyProtection="1">
      <alignment horizontal="center"/>
      <protection locked="0"/>
    </xf>
    <xf numFmtId="2" fontId="9" fillId="2" borderId="37" xfId="2" applyNumberFormat="1" applyFont="1" applyFill="1" applyBorder="1" applyAlignment="1">
      <alignment horizontal="center"/>
    </xf>
    <xf numFmtId="0" fontId="9" fillId="2" borderId="37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 vertical="center"/>
    </xf>
    <xf numFmtId="164" fontId="10" fillId="3" borderId="37" xfId="2" applyNumberFormat="1" applyFont="1" applyFill="1" applyBorder="1" applyAlignment="1" applyProtection="1">
      <alignment horizontal="center" vertical="center"/>
      <protection locked="0"/>
    </xf>
    <xf numFmtId="0" fontId="8" fillId="2" borderId="37" xfId="2" applyFont="1" applyFill="1" applyBorder="1" applyAlignment="1">
      <alignment horizontal="center"/>
    </xf>
    <xf numFmtId="0" fontId="10" fillId="3" borderId="12" xfId="2" applyFont="1" applyFill="1" applyBorder="1" applyAlignment="1" applyProtection="1">
      <alignment horizontal="center"/>
      <protection locked="0"/>
    </xf>
    <xf numFmtId="172" fontId="8" fillId="2" borderId="37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164" fontId="10" fillId="3" borderId="38" xfId="2" applyNumberFormat="1" applyFont="1" applyFill="1" applyBorder="1" applyAlignment="1" applyProtection="1">
      <alignment horizontal="center" vertical="center"/>
      <protection locked="0"/>
    </xf>
    <xf numFmtId="0" fontId="8" fillId="2" borderId="38" xfId="2" applyFont="1" applyFill="1" applyBorder="1" applyAlignment="1">
      <alignment horizontal="center"/>
    </xf>
    <xf numFmtId="0" fontId="10" fillId="3" borderId="16" xfId="2" applyFont="1" applyFill="1" applyBorder="1" applyAlignment="1" applyProtection="1">
      <alignment horizontal="center"/>
      <protection locked="0"/>
    </xf>
    <xf numFmtId="172" fontId="8" fillId="2" borderId="38" xfId="2" applyNumberFormat="1" applyFont="1" applyFill="1" applyBorder="1" applyAlignment="1">
      <alignment horizontal="center"/>
    </xf>
    <xf numFmtId="10" fontId="8" fillId="2" borderId="17" xfId="2" applyNumberFormat="1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164" fontId="10" fillId="3" borderId="39" xfId="2" applyNumberFormat="1" applyFont="1" applyFill="1" applyBorder="1" applyAlignment="1" applyProtection="1">
      <alignment horizontal="center" vertical="center"/>
      <protection locked="0"/>
    </xf>
    <xf numFmtId="0" fontId="8" fillId="2" borderId="39" xfId="2" applyFont="1" applyFill="1" applyBorder="1" applyAlignment="1">
      <alignment horizontal="center"/>
    </xf>
    <xf numFmtId="0" fontId="10" fillId="3" borderId="40" xfId="2" applyFont="1" applyFill="1" applyBorder="1" applyAlignment="1" applyProtection="1">
      <alignment horizontal="center"/>
      <protection locked="0"/>
    </xf>
    <xf numFmtId="172" fontId="8" fillId="2" borderId="39" xfId="2" applyNumberFormat="1" applyFont="1" applyFill="1" applyBorder="1" applyAlignment="1">
      <alignment horizontal="center"/>
    </xf>
    <xf numFmtId="10" fontId="8" fillId="2" borderId="41" xfId="2" applyNumberFormat="1" applyFont="1" applyFill="1" applyBorder="1" applyAlignment="1">
      <alignment horizontal="center" vertical="center"/>
    </xf>
    <xf numFmtId="10" fontId="8" fillId="2" borderId="37" xfId="2" applyNumberFormat="1" applyFont="1" applyFill="1" applyBorder="1" applyAlignment="1">
      <alignment horizontal="center" vertical="center"/>
    </xf>
    <xf numFmtId="10" fontId="8" fillId="2" borderId="38" xfId="2" applyNumberFormat="1" applyFont="1" applyFill="1" applyBorder="1" applyAlignment="1">
      <alignment horizontal="center" vertical="center"/>
    </xf>
    <xf numFmtId="10" fontId="8" fillId="2" borderId="39" xfId="2" applyNumberFormat="1" applyFont="1" applyFill="1" applyBorder="1" applyAlignment="1">
      <alignment horizontal="center" vertical="center"/>
    </xf>
    <xf numFmtId="0" fontId="8" fillId="2" borderId="40" xfId="2" applyFont="1" applyFill="1" applyBorder="1" applyAlignment="1">
      <alignment horizontal="right"/>
    </xf>
    <xf numFmtId="164" fontId="8" fillId="2" borderId="41" xfId="2" applyNumberFormat="1" applyFont="1" applyFill="1" applyBorder="1" applyAlignment="1">
      <alignment horizontal="center"/>
    </xf>
    <xf numFmtId="0" fontId="14" fillId="2" borderId="13" xfId="2" applyFont="1" applyFill="1" applyBorder="1" applyAlignment="1">
      <alignment horizontal="left" vertical="center" wrapText="1"/>
    </xf>
    <xf numFmtId="0" fontId="14" fillId="2" borderId="41" xfId="2" applyFont="1" applyFill="1" applyBorder="1" applyAlignment="1">
      <alignment horizontal="left" vertical="center" wrapText="1"/>
    </xf>
    <xf numFmtId="0" fontId="9" fillId="2" borderId="40" xfId="2" applyFont="1" applyFill="1" applyBorder="1" applyAlignment="1">
      <alignment horizontal="center" vertical="center"/>
    </xf>
    <xf numFmtId="2" fontId="11" fillId="7" borderId="25" xfId="2" applyNumberFormat="1" applyFont="1" applyFill="1" applyBorder="1" applyAlignment="1">
      <alignment horizontal="center"/>
    </xf>
    <xf numFmtId="10" fontId="11" fillId="7" borderId="25" xfId="2" applyNumberFormat="1" applyFont="1" applyFill="1" applyBorder="1" applyAlignment="1">
      <alignment horizontal="center"/>
    </xf>
    <xf numFmtId="10" fontId="11" fillId="6" borderId="42" xfId="2" applyNumberFormat="1" applyFont="1" applyFill="1" applyBorder="1" applyAlignment="1">
      <alignment horizontal="center"/>
    </xf>
    <xf numFmtId="0" fontId="11" fillId="7" borderId="43" xfId="2" applyFont="1" applyFill="1" applyBorder="1" applyAlignment="1">
      <alignment horizontal="center"/>
    </xf>
    <xf numFmtId="0" fontId="9" fillId="2" borderId="0" xfId="2" applyFont="1" applyFill="1" applyAlignment="1">
      <alignment horizontal="right" vertical="center"/>
    </xf>
    <xf numFmtId="0" fontId="8" fillId="2" borderId="0" xfId="2" applyFont="1" applyFill="1" applyAlignment="1">
      <alignment horizontal="right" vertical="center"/>
    </xf>
    <xf numFmtId="0" fontId="8" fillId="2" borderId="0" xfId="2" applyFont="1" applyFill="1" applyAlignment="1">
      <alignment vertical="center"/>
    </xf>
    <xf numFmtId="165" fontId="11" fillId="2" borderId="0" xfId="2" applyNumberFormat="1" applyFont="1" applyFill="1" applyAlignment="1">
      <alignment horizontal="center" vertical="center"/>
    </xf>
    <xf numFmtId="0" fontId="14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9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10" fontId="11" fillId="0" borderId="43" xfId="1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7" t="s">
        <v>0</v>
      </c>
      <c r="B15" s="167"/>
      <c r="C15" s="167"/>
      <c r="D15" s="167"/>
      <c r="E15" s="1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100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98.57</v>
      </c>
      <c r="C19" s="10"/>
      <c r="D19" s="10"/>
      <c r="E19" s="10"/>
    </row>
    <row r="20" spans="1:6" ht="16.5" customHeight="1" x14ac:dyDescent="0.3">
      <c r="A20" s="7" t="s">
        <v>7</v>
      </c>
      <c r="B20" s="12">
        <v>10.27</v>
      </c>
      <c r="C20" s="10"/>
      <c r="D20" s="10"/>
      <c r="E20" s="10"/>
    </row>
    <row r="21" spans="1:6" ht="16.5" customHeight="1" x14ac:dyDescent="0.3">
      <c r="A21" s="7" t="s">
        <v>8</v>
      </c>
      <c r="B21" s="13">
        <f>10.27/50*5/100*5/100</f>
        <v>5.1349999999999996E-4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9</v>
      </c>
      <c r="B23" s="15" t="s">
        <v>10</v>
      </c>
      <c r="C23" s="14" t="s">
        <v>11</v>
      </c>
      <c r="D23" s="14" t="s">
        <v>12</v>
      </c>
      <c r="E23" s="16" t="s">
        <v>13</v>
      </c>
    </row>
    <row r="24" spans="1:6" ht="16.5" customHeight="1" x14ac:dyDescent="0.3">
      <c r="A24" s="17">
        <v>1</v>
      </c>
      <c r="B24" s="18">
        <v>1234111</v>
      </c>
      <c r="C24" s="18">
        <v>9498.42</v>
      </c>
      <c r="D24" s="19">
        <v>1.46</v>
      </c>
      <c r="E24" s="20">
        <v>11.75</v>
      </c>
    </row>
    <row r="25" spans="1:6" ht="16.5" customHeight="1" x14ac:dyDescent="0.3">
      <c r="A25" s="17">
        <v>2</v>
      </c>
      <c r="B25" s="18">
        <v>1219118</v>
      </c>
      <c r="C25" s="18">
        <v>9423.4599999999991</v>
      </c>
      <c r="D25" s="19">
        <v>1.45</v>
      </c>
      <c r="E25" s="19">
        <v>11.64</v>
      </c>
    </row>
    <row r="26" spans="1:6" ht="16.5" customHeight="1" x14ac:dyDescent="0.3">
      <c r="A26" s="17">
        <v>3</v>
      </c>
      <c r="B26" s="18">
        <v>1227043</v>
      </c>
      <c r="C26" s="18">
        <v>9475.32</v>
      </c>
      <c r="D26" s="19">
        <v>1.47</v>
      </c>
      <c r="E26" s="19">
        <v>11.63</v>
      </c>
    </row>
    <row r="27" spans="1:6" ht="16.5" customHeight="1" x14ac:dyDescent="0.3">
      <c r="A27" s="17">
        <v>4</v>
      </c>
      <c r="B27" s="18">
        <v>1225755</v>
      </c>
      <c r="C27" s="18">
        <v>9464.4</v>
      </c>
      <c r="D27" s="19">
        <v>1.46</v>
      </c>
      <c r="E27" s="19">
        <v>11.63</v>
      </c>
    </row>
    <row r="28" spans="1:6" ht="16.5" customHeight="1" x14ac:dyDescent="0.3">
      <c r="A28" s="17">
        <v>5</v>
      </c>
      <c r="B28" s="18">
        <v>1228119</v>
      </c>
      <c r="C28" s="18">
        <v>9453.3700000000008</v>
      </c>
      <c r="D28" s="19">
        <v>1.47</v>
      </c>
      <c r="E28" s="19">
        <v>11.63</v>
      </c>
    </row>
    <row r="29" spans="1:6" ht="16.5" customHeight="1" x14ac:dyDescent="0.3">
      <c r="A29" s="17">
        <v>6</v>
      </c>
      <c r="B29" s="21">
        <v>1219454</v>
      </c>
      <c r="C29" s="21">
        <v>9435.61</v>
      </c>
      <c r="D29" s="22">
        <v>1.46</v>
      </c>
      <c r="E29" s="22">
        <v>11.62</v>
      </c>
    </row>
    <row r="30" spans="1:6" ht="16.5" customHeight="1" x14ac:dyDescent="0.3">
      <c r="A30" s="23" t="s">
        <v>14</v>
      </c>
      <c r="B30" s="24">
        <f>AVERAGE(B24:B29)</f>
        <v>1225600</v>
      </c>
      <c r="C30" s="25">
        <f>AVERAGE(C24:C29)</f>
        <v>9458.43</v>
      </c>
      <c r="D30" s="26">
        <f>AVERAGE(D24:D29)</f>
        <v>1.4616666666666667</v>
      </c>
      <c r="E30" s="26">
        <f>AVERAGE(E24:E29)</f>
        <v>11.65</v>
      </c>
    </row>
    <row r="31" spans="1:6" ht="16.5" customHeight="1" x14ac:dyDescent="0.3">
      <c r="A31" s="27" t="s">
        <v>15</v>
      </c>
      <c r="B31" s="28">
        <f>(STDEV(B24:B29)/B30)</f>
        <v>4.62535413245398E-3</v>
      </c>
      <c r="C31" s="29"/>
      <c r="D31" s="29"/>
      <c r="E31" s="30"/>
      <c r="F31" s="2"/>
    </row>
    <row r="32" spans="1:6" s="2" customFormat="1" ht="16.5" customHeight="1" x14ac:dyDescent="0.3">
      <c r="A32" s="31" t="s">
        <v>16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17</v>
      </c>
      <c r="B34" s="37" t="s">
        <v>18</v>
      </c>
      <c r="C34" s="38"/>
      <c r="D34" s="38"/>
      <c r="E34" s="39"/>
    </row>
    <row r="35" spans="1:6" ht="16.5" customHeight="1" x14ac:dyDescent="0.3">
      <c r="A35" s="11"/>
      <c r="B35" s="37" t="s">
        <v>19</v>
      </c>
      <c r="C35" s="38"/>
      <c r="D35" s="38"/>
      <c r="E35" s="39"/>
      <c r="F35" s="2"/>
    </row>
    <row r="36" spans="1:6" ht="16.5" customHeight="1" x14ac:dyDescent="0.3">
      <c r="A36" s="11"/>
      <c r="B36" s="40" t="s">
        <v>20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21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9</v>
      </c>
      <c r="B44" s="15" t="s">
        <v>10</v>
      </c>
      <c r="C44" s="14" t="s">
        <v>11</v>
      </c>
      <c r="D44" s="14" t="s">
        <v>12</v>
      </c>
      <c r="E44" s="16" t="s">
        <v>13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14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15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16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17</v>
      </c>
      <c r="B55" s="37" t="s">
        <v>18</v>
      </c>
      <c r="C55" s="38"/>
      <c r="D55" s="38"/>
      <c r="E55" s="39"/>
    </row>
    <row r="56" spans="1:7" ht="16.5" customHeight="1" x14ac:dyDescent="0.3">
      <c r="A56" s="11"/>
      <c r="B56" s="37" t="s">
        <v>19</v>
      </c>
      <c r="C56" s="38"/>
      <c r="D56" s="38"/>
      <c r="E56" s="39"/>
      <c r="F56" s="2"/>
    </row>
    <row r="57" spans="1:7" ht="16.5" customHeight="1" x14ac:dyDescent="0.3">
      <c r="A57" s="11"/>
      <c r="B57" s="40" t="s">
        <v>20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8" t="s">
        <v>22</v>
      </c>
      <c r="C59" s="168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8" t="s">
        <v>102</v>
      </c>
      <c r="C60" s="48"/>
      <c r="E60" s="48"/>
      <c r="F60" s="2"/>
      <c r="G60" s="49"/>
    </row>
    <row r="61" spans="1:7" ht="15" customHeight="1" x14ac:dyDescent="0.3">
      <c r="A61" s="47" t="s">
        <v>26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0"/>
  <sheetViews>
    <sheetView view="pageBreakPreview" topLeftCell="A49" zoomScale="60" zoomScaleNormal="55" workbookViewId="0">
      <selection activeCell="F63" sqref="F63"/>
    </sheetView>
  </sheetViews>
  <sheetFormatPr defaultRowHeight="12.75" x14ac:dyDescent="0.2"/>
  <cols>
    <col min="1" max="1" width="61.28515625" style="237" customWidth="1"/>
    <col min="2" max="2" width="30.140625" style="237" customWidth="1"/>
    <col min="3" max="3" width="50.140625" style="237" customWidth="1"/>
    <col min="4" max="4" width="22.85546875" style="237" customWidth="1"/>
    <col min="5" max="5" width="25.5703125" style="237" customWidth="1"/>
    <col min="6" max="6" width="19.28515625" style="237" customWidth="1"/>
    <col min="7" max="7" width="27" style="237" customWidth="1"/>
    <col min="8" max="8" width="19.7109375" style="237" customWidth="1"/>
    <col min="9" max="9" width="9" style="237" hidden="1" customWidth="1"/>
    <col min="10" max="16384" width="9.140625" style="237"/>
  </cols>
  <sheetData>
    <row r="1" spans="1:9" ht="18.75" customHeight="1" x14ac:dyDescent="0.2">
      <c r="A1" s="245" t="s">
        <v>27</v>
      </c>
      <c r="B1" s="245"/>
      <c r="C1" s="245"/>
      <c r="D1" s="245"/>
      <c r="E1" s="245"/>
      <c r="F1" s="245"/>
      <c r="G1" s="245"/>
      <c r="H1" s="245"/>
      <c r="I1" s="245"/>
    </row>
    <row r="2" spans="1:9" ht="18.75" customHeight="1" x14ac:dyDescent="0.2">
      <c r="A2" s="245"/>
      <c r="B2" s="245"/>
      <c r="C2" s="245"/>
      <c r="D2" s="245"/>
      <c r="E2" s="245"/>
      <c r="F2" s="245"/>
      <c r="G2" s="245"/>
      <c r="H2" s="245"/>
      <c r="I2" s="245"/>
    </row>
    <row r="3" spans="1:9" ht="18.75" customHeight="1" x14ac:dyDescent="0.2">
      <c r="A3" s="245"/>
      <c r="B3" s="245"/>
      <c r="C3" s="245"/>
      <c r="D3" s="245"/>
      <c r="E3" s="245"/>
      <c r="F3" s="245"/>
      <c r="G3" s="245"/>
      <c r="H3" s="245"/>
      <c r="I3" s="245"/>
    </row>
    <row r="4" spans="1:9" ht="18.75" customHeight="1" x14ac:dyDescent="0.2">
      <c r="A4" s="245"/>
      <c r="B4" s="245"/>
      <c r="C4" s="245"/>
      <c r="D4" s="245"/>
      <c r="E4" s="245"/>
      <c r="F4" s="245"/>
      <c r="G4" s="245"/>
      <c r="H4" s="245"/>
      <c r="I4" s="245"/>
    </row>
    <row r="5" spans="1:9" ht="18.75" customHeight="1" x14ac:dyDescent="0.2">
      <c r="A5" s="245"/>
      <c r="B5" s="245"/>
      <c r="C5" s="245"/>
      <c r="D5" s="245"/>
      <c r="E5" s="245"/>
      <c r="F5" s="245"/>
      <c r="G5" s="245"/>
      <c r="H5" s="245"/>
      <c r="I5" s="245"/>
    </row>
    <row r="6" spans="1:9" ht="18.75" customHeight="1" x14ac:dyDescent="0.2">
      <c r="A6" s="245"/>
      <c r="B6" s="245"/>
      <c r="C6" s="245"/>
      <c r="D6" s="245"/>
      <c r="E6" s="245"/>
      <c r="F6" s="245"/>
      <c r="G6" s="245"/>
      <c r="H6" s="245"/>
      <c r="I6" s="245"/>
    </row>
    <row r="7" spans="1:9" ht="18.75" customHeight="1" x14ac:dyDescent="0.2">
      <c r="A7" s="245"/>
      <c r="B7" s="245"/>
      <c r="C7" s="245"/>
      <c r="D7" s="245"/>
      <c r="E7" s="245"/>
      <c r="F7" s="245"/>
      <c r="G7" s="245"/>
      <c r="H7" s="245"/>
      <c r="I7" s="245"/>
    </row>
    <row r="8" spans="1:9" ht="18.75" customHeight="1" x14ac:dyDescent="0.2">
      <c r="A8" s="246" t="s">
        <v>28</v>
      </c>
      <c r="B8" s="246"/>
      <c r="C8" s="246"/>
      <c r="D8" s="246"/>
      <c r="E8" s="246"/>
      <c r="F8" s="246"/>
      <c r="G8" s="246"/>
      <c r="H8" s="246"/>
      <c r="I8" s="246"/>
    </row>
    <row r="9" spans="1:9" ht="18.75" customHeight="1" x14ac:dyDescent="0.2">
      <c r="A9" s="246"/>
      <c r="B9" s="246"/>
      <c r="C9" s="246"/>
      <c r="D9" s="246"/>
      <c r="E9" s="246"/>
      <c r="F9" s="246"/>
      <c r="G9" s="246"/>
      <c r="H9" s="246"/>
      <c r="I9" s="246"/>
    </row>
    <row r="10" spans="1:9" ht="18.75" customHeight="1" x14ac:dyDescent="0.2">
      <c r="A10" s="246"/>
      <c r="B10" s="246"/>
      <c r="C10" s="246"/>
      <c r="D10" s="246"/>
      <c r="E10" s="246"/>
      <c r="F10" s="246"/>
      <c r="G10" s="246"/>
      <c r="H10" s="246"/>
      <c r="I10" s="246"/>
    </row>
    <row r="11" spans="1:9" ht="18.75" customHeight="1" x14ac:dyDescent="0.2">
      <c r="A11" s="246"/>
      <c r="B11" s="246"/>
      <c r="C11" s="246"/>
      <c r="D11" s="246"/>
      <c r="E11" s="246"/>
      <c r="F11" s="246"/>
      <c r="G11" s="246"/>
      <c r="H11" s="246"/>
      <c r="I11" s="246"/>
    </row>
    <row r="12" spans="1:9" ht="18.75" customHeight="1" x14ac:dyDescent="0.2">
      <c r="A12" s="246"/>
      <c r="B12" s="246"/>
      <c r="C12" s="246"/>
      <c r="D12" s="246"/>
      <c r="E12" s="246"/>
      <c r="F12" s="246"/>
      <c r="G12" s="246"/>
      <c r="H12" s="246"/>
      <c r="I12" s="246"/>
    </row>
    <row r="13" spans="1:9" ht="18.75" customHeight="1" x14ac:dyDescent="0.2">
      <c r="A13" s="246"/>
      <c r="B13" s="246"/>
      <c r="C13" s="246"/>
      <c r="D13" s="246"/>
      <c r="E13" s="246"/>
      <c r="F13" s="246"/>
      <c r="G13" s="246"/>
      <c r="H13" s="246"/>
      <c r="I13" s="246"/>
    </row>
    <row r="14" spans="1:9" ht="18.75" customHeight="1" x14ac:dyDescent="0.2">
      <c r="A14" s="246"/>
      <c r="B14" s="246"/>
      <c r="C14" s="246"/>
      <c r="D14" s="246"/>
      <c r="E14" s="246"/>
      <c r="F14" s="246"/>
      <c r="G14" s="246"/>
      <c r="H14" s="246"/>
      <c r="I14" s="246"/>
    </row>
    <row r="15" spans="1:9" ht="19.5" customHeight="1" thickBot="1" x14ac:dyDescent="0.35">
      <c r="A15" s="247"/>
      <c r="B15" s="247"/>
      <c r="C15" s="247"/>
      <c r="D15" s="247"/>
      <c r="E15" s="247"/>
      <c r="F15" s="247"/>
      <c r="G15" s="247"/>
      <c r="H15" s="247"/>
    </row>
    <row r="16" spans="1:9" ht="19.5" customHeight="1" thickBot="1" x14ac:dyDescent="0.35">
      <c r="A16" s="248" t="s">
        <v>29</v>
      </c>
      <c r="B16" s="249"/>
      <c r="C16" s="249"/>
      <c r="D16" s="249"/>
      <c r="E16" s="249"/>
      <c r="F16" s="249"/>
      <c r="G16" s="249"/>
      <c r="H16" s="250"/>
    </row>
    <row r="17" spans="1:8" ht="20.25" customHeight="1" x14ac:dyDescent="0.2">
      <c r="A17" s="251" t="s">
        <v>30</v>
      </c>
      <c r="B17" s="251"/>
      <c r="C17" s="251"/>
      <c r="D17" s="251"/>
      <c r="E17" s="251"/>
      <c r="F17" s="251"/>
      <c r="G17" s="251"/>
      <c r="H17" s="251"/>
    </row>
    <row r="18" spans="1:8" ht="26.25" customHeight="1" x14ac:dyDescent="0.4">
      <c r="A18" s="252" t="s">
        <v>31</v>
      </c>
      <c r="B18" s="253" t="s">
        <v>5</v>
      </c>
      <c r="C18" s="253"/>
      <c r="D18" s="247"/>
      <c r="E18" s="247"/>
      <c r="F18" s="247"/>
      <c r="G18" s="247"/>
      <c r="H18" s="247"/>
    </row>
    <row r="19" spans="1:8" ht="26.25" customHeight="1" x14ac:dyDescent="0.4">
      <c r="A19" s="252" t="s">
        <v>32</v>
      </c>
      <c r="B19" s="254" t="s">
        <v>104</v>
      </c>
      <c r="C19" s="255">
        <v>33</v>
      </c>
      <c r="D19" s="247"/>
      <c r="E19" s="247"/>
      <c r="F19" s="247"/>
      <c r="G19" s="247"/>
      <c r="H19" s="247"/>
    </row>
    <row r="20" spans="1:8" ht="26.25" customHeight="1" x14ac:dyDescent="0.4">
      <c r="A20" s="252" t="s">
        <v>33</v>
      </c>
      <c r="B20" s="256" t="s">
        <v>97</v>
      </c>
      <c r="C20" s="256"/>
      <c r="D20" s="247"/>
      <c r="E20" s="247"/>
      <c r="F20" s="247"/>
      <c r="G20" s="247"/>
      <c r="H20" s="247"/>
    </row>
    <row r="21" spans="1:8" ht="26.25" customHeight="1" x14ac:dyDescent="0.4">
      <c r="A21" s="252" t="s">
        <v>34</v>
      </c>
      <c r="B21" s="257" t="s">
        <v>98</v>
      </c>
      <c r="C21" s="257"/>
      <c r="D21" s="257"/>
      <c r="E21" s="257"/>
      <c r="F21" s="257"/>
      <c r="G21" s="257"/>
      <c r="H21" s="257"/>
    </row>
    <row r="22" spans="1:8" ht="26.25" customHeight="1" x14ac:dyDescent="0.4">
      <c r="A22" s="252" t="s">
        <v>35</v>
      </c>
      <c r="B22" s="258">
        <v>42850</v>
      </c>
      <c r="C22" s="247"/>
      <c r="D22" s="247"/>
      <c r="E22" s="247"/>
      <c r="F22" s="247"/>
      <c r="G22" s="247"/>
      <c r="H22" s="247"/>
    </row>
    <row r="23" spans="1:8" ht="26.25" customHeight="1" x14ac:dyDescent="0.4">
      <c r="A23" s="252" t="s">
        <v>36</v>
      </c>
      <c r="B23" s="258">
        <v>42851</v>
      </c>
      <c r="C23" s="247"/>
      <c r="D23" s="247"/>
      <c r="E23" s="247"/>
      <c r="F23" s="247"/>
      <c r="G23" s="247"/>
      <c r="H23" s="247"/>
    </row>
    <row r="24" spans="1:8" ht="18.75" customHeight="1" x14ac:dyDescent="0.3">
      <c r="A24" s="252"/>
      <c r="B24" s="259"/>
      <c r="C24" s="247"/>
      <c r="D24" s="247"/>
      <c r="E24" s="247"/>
      <c r="F24" s="247"/>
      <c r="G24" s="247"/>
      <c r="H24" s="247"/>
    </row>
    <row r="25" spans="1:8" ht="18.75" customHeight="1" x14ac:dyDescent="0.3">
      <c r="A25" s="260"/>
      <c r="B25" s="259"/>
      <c r="C25" s="247"/>
      <c r="D25" s="247"/>
      <c r="E25" s="247"/>
      <c r="F25" s="247"/>
      <c r="G25" s="247"/>
      <c r="H25" s="247"/>
    </row>
    <row r="26" spans="1:8" ht="26.25" customHeight="1" x14ac:dyDescent="0.4">
      <c r="A26" s="261" t="s">
        <v>4</v>
      </c>
      <c r="B26" s="256" t="s">
        <v>97</v>
      </c>
      <c r="C26" s="256"/>
      <c r="D26" s="247"/>
      <c r="E26" s="247"/>
      <c r="F26" s="247"/>
      <c r="G26" s="247"/>
      <c r="H26" s="247"/>
    </row>
    <row r="27" spans="1:8" ht="26.25" customHeight="1" x14ac:dyDescent="0.4">
      <c r="A27" s="262" t="s">
        <v>37</v>
      </c>
      <c r="B27" s="256" t="s">
        <v>99</v>
      </c>
      <c r="C27" s="256"/>
      <c r="D27" s="247"/>
      <c r="E27" s="247"/>
      <c r="F27" s="247"/>
      <c r="G27" s="247"/>
      <c r="H27" s="247"/>
    </row>
    <row r="28" spans="1:8" ht="27" customHeight="1" thickBot="1" x14ac:dyDescent="0.45">
      <c r="A28" s="262" t="s">
        <v>6</v>
      </c>
      <c r="B28" s="263">
        <v>98.57</v>
      </c>
      <c r="C28" s="247"/>
      <c r="D28" s="247"/>
      <c r="E28" s="247"/>
      <c r="F28" s="247"/>
      <c r="G28" s="247"/>
      <c r="H28" s="247"/>
    </row>
    <row r="29" spans="1:8" ht="27" customHeight="1" thickBot="1" x14ac:dyDescent="0.45">
      <c r="A29" s="262" t="s">
        <v>38</v>
      </c>
      <c r="B29" s="264">
        <v>0</v>
      </c>
      <c r="C29" s="265" t="s">
        <v>39</v>
      </c>
      <c r="D29" s="266"/>
      <c r="E29" s="266"/>
      <c r="F29" s="266"/>
      <c r="G29" s="266"/>
      <c r="H29" s="267"/>
    </row>
    <row r="30" spans="1:8" ht="19.5" customHeight="1" thickBot="1" x14ac:dyDescent="0.35">
      <c r="A30" s="262" t="s">
        <v>40</v>
      </c>
      <c r="B30" s="268">
        <f>B28-B29</f>
        <v>98.57</v>
      </c>
      <c r="C30" s="269"/>
      <c r="D30" s="269"/>
      <c r="E30" s="269"/>
      <c r="F30" s="269"/>
      <c r="G30" s="269"/>
      <c r="H30" s="270"/>
    </row>
    <row r="31" spans="1:8" ht="27" customHeight="1" thickBot="1" x14ac:dyDescent="0.45">
      <c r="A31" s="262" t="s">
        <v>41</v>
      </c>
      <c r="B31" s="271">
        <v>1</v>
      </c>
      <c r="C31" s="272" t="s">
        <v>42</v>
      </c>
      <c r="D31" s="273"/>
      <c r="E31" s="273"/>
      <c r="F31" s="273"/>
      <c r="G31" s="273"/>
      <c r="H31" s="274"/>
    </row>
    <row r="32" spans="1:8" ht="27" customHeight="1" thickBot="1" x14ac:dyDescent="0.45">
      <c r="A32" s="262" t="s">
        <v>43</v>
      </c>
      <c r="B32" s="271">
        <v>1</v>
      </c>
      <c r="C32" s="272" t="s">
        <v>44</v>
      </c>
      <c r="D32" s="273"/>
      <c r="E32" s="273"/>
      <c r="F32" s="273"/>
      <c r="G32" s="273"/>
      <c r="H32" s="274"/>
    </row>
    <row r="33" spans="1:8" ht="18.75" customHeight="1" x14ac:dyDescent="0.3">
      <c r="A33" s="262"/>
      <c r="B33" s="275"/>
      <c r="C33" s="276"/>
      <c r="D33" s="276"/>
      <c r="E33" s="276"/>
      <c r="F33" s="276"/>
      <c r="G33" s="276"/>
      <c r="H33" s="276"/>
    </row>
    <row r="34" spans="1:8" ht="18.75" customHeight="1" x14ac:dyDescent="0.3">
      <c r="A34" s="262" t="s">
        <v>45</v>
      </c>
      <c r="B34" s="277">
        <f>B31/B32</f>
        <v>1</v>
      </c>
      <c r="C34" s="247" t="s">
        <v>46</v>
      </c>
      <c r="D34" s="247"/>
      <c r="E34" s="247"/>
      <c r="F34" s="247"/>
      <c r="G34" s="247"/>
      <c r="H34" s="247"/>
    </row>
    <row r="35" spans="1:8" ht="19.5" customHeight="1" thickBot="1" x14ac:dyDescent="0.35">
      <c r="A35" s="262"/>
      <c r="B35" s="268"/>
      <c r="C35" s="278"/>
      <c r="D35" s="278"/>
      <c r="E35" s="278"/>
      <c r="F35" s="278"/>
      <c r="G35" s="278"/>
      <c r="H35" s="247"/>
    </row>
    <row r="36" spans="1:8" ht="27" customHeight="1" thickBot="1" x14ac:dyDescent="0.45">
      <c r="A36" s="279" t="s">
        <v>47</v>
      </c>
      <c r="B36" s="280">
        <v>50</v>
      </c>
      <c r="C36" s="247"/>
      <c r="D36" s="281" t="s">
        <v>48</v>
      </c>
      <c r="E36" s="282"/>
      <c r="F36" s="283" t="s">
        <v>49</v>
      </c>
      <c r="G36" s="284"/>
      <c r="H36" s="278"/>
    </row>
    <row r="37" spans="1:8" ht="26.25" customHeight="1" x14ac:dyDescent="0.4">
      <c r="A37" s="285" t="s">
        <v>50</v>
      </c>
      <c r="B37" s="286">
        <v>5</v>
      </c>
      <c r="C37" s="287" t="s">
        <v>51</v>
      </c>
      <c r="D37" s="288" t="s">
        <v>52</v>
      </c>
      <c r="E37" s="289" t="s">
        <v>53</v>
      </c>
      <c r="F37" s="288" t="s">
        <v>52</v>
      </c>
      <c r="G37" s="290" t="s">
        <v>53</v>
      </c>
      <c r="H37" s="278"/>
    </row>
    <row r="38" spans="1:8" ht="26.25" customHeight="1" x14ac:dyDescent="0.4">
      <c r="A38" s="285" t="s">
        <v>54</v>
      </c>
      <c r="B38" s="286">
        <v>100</v>
      </c>
      <c r="C38" s="291">
        <v>1</v>
      </c>
      <c r="D38" s="292">
        <v>918532</v>
      </c>
      <c r="E38" s="293">
        <f>IF(ISBLANK(D38),"-",$D$48/$D$45*D38)</f>
        <v>976619.28016044281</v>
      </c>
      <c r="F38" s="292">
        <v>1006845</v>
      </c>
      <c r="G38" s="294">
        <f>IF(ISBLANK(F38),"-",$D$48/$F$45*F38)</f>
        <v>1000605.8058812446</v>
      </c>
      <c r="H38" s="278"/>
    </row>
    <row r="39" spans="1:8" ht="26.25" customHeight="1" x14ac:dyDescent="0.4">
      <c r="A39" s="285" t="s">
        <v>55</v>
      </c>
      <c r="B39" s="286">
        <v>5</v>
      </c>
      <c r="C39" s="295">
        <v>2</v>
      </c>
      <c r="D39" s="296">
        <v>920518</v>
      </c>
      <c r="E39" s="297">
        <f>IF(ISBLANK(D39),"-",$D$48/$D$45*D39)</f>
        <v>978730.87332257396</v>
      </c>
      <c r="F39" s="296">
        <v>1011883</v>
      </c>
      <c r="G39" s="298">
        <f>IF(ISBLANK(F39),"-",$D$48/$F$45*F39)</f>
        <v>1005612.586517817</v>
      </c>
      <c r="H39" s="278"/>
    </row>
    <row r="40" spans="1:8" ht="26.25" customHeight="1" x14ac:dyDescent="0.4">
      <c r="A40" s="285" t="s">
        <v>56</v>
      </c>
      <c r="B40" s="286">
        <v>100</v>
      </c>
      <c r="C40" s="295">
        <v>3</v>
      </c>
      <c r="D40" s="296">
        <v>916079</v>
      </c>
      <c r="E40" s="297">
        <f>IF(ISBLANK(D40),"-",$D$48/$D$45*D40)</f>
        <v>974011.15426582668</v>
      </c>
      <c r="F40" s="296">
        <v>1010796</v>
      </c>
      <c r="G40" s="298">
        <f>IF(ISBLANK(F40),"-",$D$48/$F$45*F40)</f>
        <v>1004532.3224146105</v>
      </c>
      <c r="H40" s="247"/>
    </row>
    <row r="41" spans="1:8" ht="26.25" customHeight="1" x14ac:dyDescent="0.4">
      <c r="A41" s="285" t="s">
        <v>57</v>
      </c>
      <c r="B41" s="286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  <c r="H41" s="247"/>
    </row>
    <row r="42" spans="1:8" ht="27" customHeight="1" thickBot="1" x14ac:dyDescent="0.45">
      <c r="A42" s="285" t="s">
        <v>58</v>
      </c>
      <c r="B42" s="286">
        <v>1</v>
      </c>
      <c r="C42" s="303" t="s">
        <v>59</v>
      </c>
      <c r="D42" s="304">
        <f>AVERAGE(D38:D41)</f>
        <v>918376.33333333337</v>
      </c>
      <c r="E42" s="305">
        <f>AVERAGE(E38:E41)</f>
        <v>976453.76924961444</v>
      </c>
      <c r="F42" s="304">
        <f>AVERAGE(F38:F41)</f>
        <v>1009841.3333333334</v>
      </c>
      <c r="G42" s="306">
        <f>AVERAGE(G38:G41)</f>
        <v>1003583.5716045573</v>
      </c>
      <c r="H42" s="247"/>
    </row>
    <row r="43" spans="1:8" ht="26.25" customHeight="1" x14ac:dyDescent="0.4">
      <c r="A43" s="285" t="s">
        <v>60</v>
      </c>
      <c r="B43" s="263">
        <v>1</v>
      </c>
      <c r="C43" s="307" t="s">
        <v>61</v>
      </c>
      <c r="D43" s="308">
        <v>11.45</v>
      </c>
      <c r="E43" s="247"/>
      <c r="F43" s="308">
        <v>12.25</v>
      </c>
      <c r="G43" s="309"/>
      <c r="H43" s="247"/>
    </row>
    <row r="44" spans="1:8" ht="26.25" customHeight="1" x14ac:dyDescent="0.4">
      <c r="A44" s="285" t="s">
        <v>62</v>
      </c>
      <c r="B44" s="263">
        <v>1</v>
      </c>
      <c r="C44" s="310" t="s">
        <v>63</v>
      </c>
      <c r="D44" s="311">
        <f>D43*$B$34</f>
        <v>11.45</v>
      </c>
      <c r="E44" s="309"/>
      <c r="F44" s="311">
        <f>F43*$B$34</f>
        <v>12.25</v>
      </c>
      <c r="G44" s="312"/>
      <c r="H44" s="247"/>
    </row>
    <row r="45" spans="1:8" ht="19.5" customHeight="1" thickBot="1" x14ac:dyDescent="0.35">
      <c r="A45" s="285" t="s">
        <v>64</v>
      </c>
      <c r="B45" s="309">
        <f>(B44/B43)*(B42/B41)*(B40/B39)*(B38/B37)*B36</f>
        <v>20000</v>
      </c>
      <c r="C45" s="310" t="s">
        <v>65</v>
      </c>
      <c r="D45" s="313">
        <f>D44*$B$30/100</f>
        <v>11.286264999999998</v>
      </c>
      <c r="E45" s="312"/>
      <c r="F45" s="313">
        <f>F44*$B$30/100</f>
        <v>12.074824999999999</v>
      </c>
      <c r="G45" s="312"/>
      <c r="H45" s="247"/>
    </row>
    <row r="46" spans="1:8" ht="19.5" customHeight="1" thickBot="1" x14ac:dyDescent="0.35">
      <c r="A46" s="314" t="s">
        <v>66</v>
      </c>
      <c r="B46" s="315"/>
      <c r="C46" s="310" t="s">
        <v>67</v>
      </c>
      <c r="D46" s="311">
        <f>D45/$B$45</f>
        <v>5.6431324999999997E-4</v>
      </c>
      <c r="E46" s="312"/>
      <c r="F46" s="316">
        <f>F45/$B$45</f>
        <v>6.0374124999999996E-4</v>
      </c>
      <c r="G46" s="312"/>
      <c r="H46" s="247"/>
    </row>
    <row r="47" spans="1:8" ht="27" customHeight="1" thickBot="1" x14ac:dyDescent="0.45">
      <c r="A47" s="317"/>
      <c r="B47" s="318"/>
      <c r="C47" s="310" t="s">
        <v>68</v>
      </c>
      <c r="D47" s="319">
        <v>5.9999999999999995E-4</v>
      </c>
      <c r="E47" s="309"/>
      <c r="F47" s="309"/>
      <c r="G47" s="309"/>
      <c r="H47" s="247"/>
    </row>
    <row r="48" spans="1:8" ht="18.75" customHeight="1" x14ac:dyDescent="0.3">
      <c r="A48" s="276"/>
      <c r="B48" s="276"/>
      <c r="C48" s="320" t="s">
        <v>69</v>
      </c>
      <c r="D48" s="321">
        <f>D47*$B$45</f>
        <v>11.999999999999998</v>
      </c>
      <c r="E48" s="309"/>
      <c r="F48" s="309"/>
      <c r="G48" s="309"/>
      <c r="H48" s="247"/>
    </row>
    <row r="49" spans="1:8" ht="19.5" customHeight="1" thickBot="1" x14ac:dyDescent="0.35">
      <c r="A49" s="247"/>
      <c r="B49" s="247"/>
      <c r="C49" s="310" t="s">
        <v>70</v>
      </c>
      <c r="D49" s="322">
        <f>D48/B34</f>
        <v>11.999999999999998</v>
      </c>
      <c r="E49" s="312"/>
      <c r="F49" s="312"/>
      <c r="G49" s="312"/>
      <c r="H49" s="247"/>
    </row>
    <row r="50" spans="1:8" ht="18.75" customHeight="1" x14ac:dyDescent="0.3">
      <c r="A50" s="247"/>
      <c r="B50" s="247"/>
      <c r="C50" s="323" t="s">
        <v>71</v>
      </c>
      <c r="D50" s="324">
        <f>AVERAGE(E38:E41,G38:G41)</f>
        <v>990018.67042708595</v>
      </c>
      <c r="E50" s="325"/>
      <c r="F50" s="325"/>
      <c r="G50" s="325"/>
      <c r="H50" s="247"/>
    </row>
    <row r="51" spans="1:8" ht="18.75" customHeight="1" x14ac:dyDescent="0.3">
      <c r="A51" s="247"/>
      <c r="B51" s="247"/>
      <c r="C51" s="310" t="s">
        <v>72</v>
      </c>
      <c r="D51" s="326">
        <f>STDEV(E38:E41,G38:G41)/D50</f>
        <v>1.5178828986632092E-2</v>
      </c>
      <c r="E51" s="327"/>
      <c r="F51" s="327"/>
      <c r="G51" s="327"/>
      <c r="H51" s="247"/>
    </row>
    <row r="52" spans="1:8" ht="19.5" customHeight="1" thickBot="1" x14ac:dyDescent="0.35">
      <c r="A52" s="247"/>
      <c r="B52" s="247"/>
      <c r="C52" s="328" t="s">
        <v>16</v>
      </c>
      <c r="D52" s="329">
        <f>COUNT(E38:E41,G38:G41)</f>
        <v>6</v>
      </c>
      <c r="E52" s="309"/>
      <c r="F52" s="309"/>
      <c r="G52" s="309"/>
      <c r="H52" s="247"/>
    </row>
    <row r="53" spans="1:8" ht="18.75" customHeight="1" x14ac:dyDescent="0.3">
      <c r="A53" s="247"/>
      <c r="B53" s="247"/>
      <c r="C53" s="247"/>
      <c r="D53" s="247"/>
      <c r="E53" s="247"/>
      <c r="F53" s="247"/>
      <c r="G53" s="247"/>
      <c r="H53" s="247"/>
    </row>
    <row r="54" spans="1:8" ht="18.75" customHeight="1" x14ac:dyDescent="0.3">
      <c r="A54" s="330" t="s">
        <v>1</v>
      </c>
      <c r="B54" s="331" t="s">
        <v>73</v>
      </c>
      <c r="C54" s="247"/>
      <c r="D54" s="247"/>
      <c r="E54" s="247"/>
      <c r="F54" s="247"/>
      <c r="G54" s="247"/>
      <c r="H54" s="247"/>
    </row>
    <row r="55" spans="1:8" ht="18.75" customHeight="1" x14ac:dyDescent="0.3">
      <c r="A55" s="262" t="s">
        <v>74</v>
      </c>
      <c r="B55" s="332" t="str">
        <f>B21</f>
        <v>Each 1g of onitment contains: calcitriol 3 mcg</v>
      </c>
      <c r="C55" s="247"/>
      <c r="D55" s="247"/>
      <c r="E55" s="247"/>
      <c r="F55" s="247"/>
      <c r="G55" s="247"/>
      <c r="H55" s="247"/>
    </row>
    <row r="56" spans="1:8" ht="26.25" customHeight="1" x14ac:dyDescent="0.4">
      <c r="A56" s="262" t="s">
        <v>75</v>
      </c>
      <c r="B56" s="333">
        <v>1</v>
      </c>
      <c r="C56" s="309" t="s">
        <v>76</v>
      </c>
      <c r="D56" s="334">
        <v>3.0000000000000001E-3</v>
      </c>
      <c r="E56" s="247" t="str">
        <f>B20</f>
        <v xml:space="preserve">Calcitriol </v>
      </c>
      <c r="F56" s="247"/>
      <c r="G56" s="247"/>
      <c r="H56" s="247"/>
    </row>
    <row r="57" spans="1:8" ht="19.5" customHeight="1" thickBot="1" x14ac:dyDescent="0.35">
      <c r="A57" s="247"/>
      <c r="B57" s="247"/>
      <c r="C57" s="247"/>
      <c r="D57" s="247"/>
      <c r="E57" s="247"/>
      <c r="F57" s="247"/>
      <c r="G57" s="247"/>
      <c r="H57" s="247"/>
    </row>
    <row r="58" spans="1:8" ht="27" customHeight="1" thickBot="1" x14ac:dyDescent="0.45">
      <c r="A58" s="279" t="s">
        <v>77</v>
      </c>
      <c r="B58" s="280">
        <v>50</v>
      </c>
      <c r="C58" s="247"/>
      <c r="D58" s="335" t="s">
        <v>78</v>
      </c>
      <c r="E58" s="336" t="s">
        <v>51</v>
      </c>
      <c r="F58" s="336" t="s">
        <v>52</v>
      </c>
      <c r="G58" s="336" t="s">
        <v>79</v>
      </c>
      <c r="H58" s="287" t="s">
        <v>80</v>
      </c>
    </row>
    <row r="59" spans="1:8" ht="26.25" customHeight="1" x14ac:dyDescent="0.4">
      <c r="A59" s="285" t="s">
        <v>81</v>
      </c>
      <c r="B59" s="286">
        <v>1</v>
      </c>
      <c r="C59" s="337" t="s">
        <v>82</v>
      </c>
      <c r="D59" s="338">
        <v>8.8118400000000001</v>
      </c>
      <c r="E59" s="339">
        <v>1</v>
      </c>
      <c r="F59" s="340">
        <v>661086</v>
      </c>
      <c r="G59" s="341">
        <f>IF(ISBLANK(F59),"-",(F59/$D$50*$D$47*$B$67)*$B$56/$D$59)</f>
        <v>2.2733653013508673E-3</v>
      </c>
      <c r="H59" s="342">
        <f t="shared" ref="H59:H70" si="0">IF(ISBLANK(F59),"-",G59/$D$56)</f>
        <v>0.75778843378362237</v>
      </c>
    </row>
    <row r="60" spans="1:8" ht="26.25" customHeight="1" x14ac:dyDescent="0.4">
      <c r="A60" s="285" t="s">
        <v>83</v>
      </c>
      <c r="B60" s="286">
        <v>1</v>
      </c>
      <c r="C60" s="343"/>
      <c r="D60" s="344"/>
      <c r="E60" s="345">
        <v>2</v>
      </c>
      <c r="F60" s="346">
        <v>668925</v>
      </c>
      <c r="G60" s="347">
        <f>IF(ISBLANK(F60),"-",(F60/$D$50*$D$47*$B$67)*$B$56/$D$59)</f>
        <v>2.3003223244874782E-3</v>
      </c>
      <c r="H60" s="348">
        <f t="shared" si="0"/>
        <v>0.7667741081624927</v>
      </c>
    </row>
    <row r="61" spans="1:8" ht="26.25" customHeight="1" x14ac:dyDescent="0.4">
      <c r="A61" s="285" t="s">
        <v>84</v>
      </c>
      <c r="B61" s="286">
        <v>1</v>
      </c>
      <c r="C61" s="343"/>
      <c r="D61" s="344"/>
      <c r="E61" s="345">
        <v>3</v>
      </c>
      <c r="F61" s="346">
        <v>666693</v>
      </c>
      <c r="G61" s="347">
        <f>IF(ISBLANK(F61),"-",(F61/$D$50*$D$47*$B$67)*$B$56/$D$59)</f>
        <v>2.2926468460283743E-3</v>
      </c>
      <c r="H61" s="348">
        <f t="shared" si="0"/>
        <v>0.76421561534279137</v>
      </c>
    </row>
    <row r="62" spans="1:8" ht="27" customHeight="1" thickBot="1" x14ac:dyDescent="0.45">
      <c r="A62" s="285" t="s">
        <v>85</v>
      </c>
      <c r="B62" s="286">
        <v>1</v>
      </c>
      <c r="C62" s="349"/>
      <c r="D62" s="350"/>
      <c r="E62" s="351">
        <v>4</v>
      </c>
      <c r="F62" s="352"/>
      <c r="G62" s="353" t="str">
        <f>IF(ISBLANK(F62),"-",(F62/$D$50*$D$47*$B$67)*$B$56/$D$59)</f>
        <v>-</v>
      </c>
      <c r="H62" s="354" t="str">
        <f t="shared" si="0"/>
        <v>-</v>
      </c>
    </row>
    <row r="63" spans="1:8" ht="26.25" customHeight="1" x14ac:dyDescent="0.4">
      <c r="A63" s="285" t="s">
        <v>86</v>
      </c>
      <c r="B63" s="286">
        <v>1</v>
      </c>
      <c r="C63" s="337" t="s">
        <v>87</v>
      </c>
      <c r="D63" s="338">
        <v>10.57075</v>
      </c>
      <c r="E63" s="339">
        <v>1</v>
      </c>
      <c r="F63" s="340"/>
      <c r="G63" s="341" t="str">
        <f>IF(ISBLANK(F63),"-",(F63/$D$50*$D$47*$B$67)*$B$56/$D$63)</f>
        <v>-</v>
      </c>
      <c r="H63" s="355" t="str">
        <f t="shared" si="0"/>
        <v>-</v>
      </c>
    </row>
    <row r="64" spans="1:8" ht="26.25" customHeight="1" x14ac:dyDescent="0.4">
      <c r="A64" s="285" t="s">
        <v>88</v>
      </c>
      <c r="B64" s="286">
        <v>1</v>
      </c>
      <c r="C64" s="343"/>
      <c r="D64" s="344"/>
      <c r="E64" s="345">
        <v>2</v>
      </c>
      <c r="F64" s="346"/>
      <c r="G64" s="347" t="str">
        <f>IF(ISBLANK(F64),"-",(F64/$D$50*$D$47*$B$67)*$B$56/$D$63)</f>
        <v>-</v>
      </c>
      <c r="H64" s="356" t="str">
        <f t="shared" si="0"/>
        <v>-</v>
      </c>
    </row>
    <row r="65" spans="1:8" ht="26.25" customHeight="1" x14ac:dyDescent="0.4">
      <c r="A65" s="285" t="s">
        <v>89</v>
      </c>
      <c r="B65" s="286">
        <v>1</v>
      </c>
      <c r="C65" s="343"/>
      <c r="D65" s="344"/>
      <c r="E65" s="345">
        <v>3</v>
      </c>
      <c r="F65" s="346"/>
      <c r="G65" s="347" t="str">
        <f>IF(ISBLANK(F65),"-",(F65/$D$50*$D$47*$B$67)*$B$56/$D$63)</f>
        <v>-</v>
      </c>
      <c r="H65" s="356" t="str">
        <f t="shared" si="0"/>
        <v>-</v>
      </c>
    </row>
    <row r="66" spans="1:8" ht="27" customHeight="1" thickBot="1" x14ac:dyDescent="0.45">
      <c r="A66" s="285" t="s">
        <v>90</v>
      </c>
      <c r="B66" s="286">
        <v>1</v>
      </c>
      <c r="C66" s="349"/>
      <c r="D66" s="350"/>
      <c r="E66" s="351">
        <v>4</v>
      </c>
      <c r="F66" s="352"/>
      <c r="G66" s="347" t="str">
        <f>IF(ISBLANK(F66),"-",(F66/$D$50*$D$47*$B$67)*$B$56/$D$63)</f>
        <v>-</v>
      </c>
      <c r="H66" s="357" t="str">
        <f t="shared" si="0"/>
        <v>-</v>
      </c>
    </row>
    <row r="67" spans="1:8" ht="26.25" customHeight="1" x14ac:dyDescent="0.4">
      <c r="A67" s="285" t="s">
        <v>91</v>
      </c>
      <c r="B67" s="295">
        <f>(B66/B65)*(B64/B63)*(B62/B61)*(B60/B59)*B58</f>
        <v>50</v>
      </c>
      <c r="C67" s="337" t="s">
        <v>92</v>
      </c>
      <c r="D67" s="338">
        <v>9.4549400000000006</v>
      </c>
      <c r="E67" s="339">
        <v>1</v>
      </c>
      <c r="F67" s="340">
        <v>694970</v>
      </c>
      <c r="G67" s="341">
        <f>IF(ISBLANK(F67),"-",(F67/$D$50*$D$47*$B$67)*$B$56/$D$67)</f>
        <v>2.2273329933345277E-3</v>
      </c>
      <c r="H67" s="342">
        <f t="shared" si="0"/>
        <v>0.7424443311115092</v>
      </c>
    </row>
    <row r="68" spans="1:8" ht="27" customHeight="1" thickBot="1" x14ac:dyDescent="0.45">
      <c r="A68" s="358" t="s">
        <v>93</v>
      </c>
      <c r="B68" s="359">
        <f>(D47*B67)/D56*B56</f>
        <v>10</v>
      </c>
      <c r="C68" s="343"/>
      <c r="D68" s="344"/>
      <c r="E68" s="345">
        <v>2</v>
      </c>
      <c r="F68" s="346">
        <v>698173</v>
      </c>
      <c r="G68" s="347">
        <f>IF(ISBLANK(F68),"-",(F68/$D$50*$D$47*$B$67)*$B$56/$D$67)</f>
        <v>2.2375983969888588E-3</v>
      </c>
      <c r="H68" s="348">
        <f t="shared" si="0"/>
        <v>0.74586613232961962</v>
      </c>
    </row>
    <row r="69" spans="1:8" ht="26.25" customHeight="1" x14ac:dyDescent="0.4">
      <c r="A69" s="314" t="s">
        <v>66</v>
      </c>
      <c r="B69" s="360"/>
      <c r="C69" s="343"/>
      <c r="D69" s="344"/>
      <c r="E69" s="345">
        <v>3</v>
      </c>
      <c r="F69" s="346">
        <v>697521</v>
      </c>
      <c r="G69" s="347">
        <f>IF(ISBLANK(F69),"-",(F69/$D$50*$D$47*$B$67)*$B$56/$D$67)</f>
        <v>2.2355087800102064E-3</v>
      </c>
      <c r="H69" s="348">
        <f t="shared" si="0"/>
        <v>0.74516959333673549</v>
      </c>
    </row>
    <row r="70" spans="1:8" ht="27" customHeight="1" thickBot="1" x14ac:dyDescent="0.45">
      <c r="A70" s="317"/>
      <c r="B70" s="361"/>
      <c r="C70" s="362"/>
      <c r="D70" s="350"/>
      <c r="E70" s="351">
        <v>4</v>
      </c>
      <c r="F70" s="352"/>
      <c r="G70" s="353" t="str">
        <f>IF(ISBLANK(F70),"-",(F70/$D$50*$D$47*$B$67)*$B$56/$D$67)</f>
        <v>-</v>
      </c>
      <c r="H70" s="354" t="str">
        <f t="shared" si="0"/>
        <v>-</v>
      </c>
    </row>
    <row r="71" spans="1:8" ht="26.25" customHeight="1" x14ac:dyDescent="0.4">
      <c r="A71" s="309"/>
      <c r="B71" s="309"/>
      <c r="C71" s="309"/>
      <c r="D71" s="309"/>
      <c r="E71" s="309"/>
      <c r="F71" s="323" t="s">
        <v>59</v>
      </c>
      <c r="G71" s="363">
        <f>AVERAGE(G59:G70)</f>
        <v>2.2611291070333854E-3</v>
      </c>
      <c r="H71" s="364">
        <f>AVERAGE(H59:H70)</f>
        <v>0.75370970234446177</v>
      </c>
    </row>
    <row r="72" spans="1:8" ht="26.25" customHeight="1" x14ac:dyDescent="0.4">
      <c r="A72" s="247"/>
      <c r="B72" s="247"/>
      <c r="C72" s="309"/>
      <c r="D72" s="309"/>
      <c r="E72" s="309"/>
      <c r="F72" s="310" t="s">
        <v>72</v>
      </c>
      <c r="G72" s="365">
        <f>STDEV(G59:G70)/G71</f>
        <v>1.4029339576131877E-2</v>
      </c>
      <c r="H72" s="365">
        <f>STDEV(H59:H70)/H71</f>
        <v>1.4029339576131852E-2</v>
      </c>
    </row>
    <row r="73" spans="1:8" ht="27" customHeight="1" thickBot="1" x14ac:dyDescent="0.45">
      <c r="A73" s="309"/>
      <c r="B73" s="309"/>
      <c r="C73" s="309"/>
      <c r="D73" s="312"/>
      <c r="E73" s="312"/>
      <c r="F73" s="328" t="s">
        <v>16</v>
      </c>
      <c r="G73" s="366">
        <f>COUNT(G59:G70)</f>
        <v>6</v>
      </c>
      <c r="H73" s="366">
        <f>COUNT(H59:H70)</f>
        <v>6</v>
      </c>
    </row>
    <row r="74" spans="1:8" ht="18.75" customHeight="1" x14ac:dyDescent="0.3">
      <c r="A74" s="309"/>
      <c r="B74" s="309"/>
      <c r="C74" s="309"/>
      <c r="D74" s="312"/>
      <c r="E74" s="312"/>
      <c r="F74" s="312"/>
      <c r="G74" s="312"/>
      <c r="H74" s="309"/>
    </row>
    <row r="75" spans="1:8" ht="26.25" customHeight="1" x14ac:dyDescent="0.3">
      <c r="A75" s="367" t="s">
        <v>94</v>
      </c>
      <c r="B75" s="368" t="s">
        <v>95</v>
      </c>
      <c r="C75" s="343" t="str">
        <f>B20</f>
        <v xml:space="preserve">Calcitriol </v>
      </c>
      <c r="D75" s="343"/>
      <c r="E75" s="369" t="s">
        <v>96</v>
      </c>
      <c r="F75" s="370">
        <f>H71</f>
        <v>0.75370970234446177</v>
      </c>
      <c r="G75" s="247"/>
      <c r="H75" s="309"/>
    </row>
    <row r="76" spans="1:8" ht="19.5" customHeight="1" thickBot="1" x14ac:dyDescent="0.35">
      <c r="A76" s="371"/>
      <c r="B76" s="372"/>
      <c r="C76" s="373"/>
      <c r="D76" s="373"/>
      <c r="E76" s="372"/>
      <c r="F76" s="372"/>
      <c r="G76" s="372"/>
      <c r="H76" s="372"/>
    </row>
    <row r="77" spans="1:8" ht="18.75" customHeight="1" x14ac:dyDescent="0.3">
      <c r="A77" s="247"/>
      <c r="B77" s="309" t="s">
        <v>22</v>
      </c>
      <c r="C77" s="247"/>
      <c r="D77" s="247"/>
      <c r="E77" s="309" t="s">
        <v>23</v>
      </c>
      <c r="F77" s="309"/>
      <c r="G77" s="309" t="s">
        <v>24</v>
      </c>
      <c r="H77" s="247"/>
    </row>
    <row r="78" spans="1:8" ht="54.95" customHeight="1" x14ac:dyDescent="0.3">
      <c r="A78" s="262" t="s">
        <v>25</v>
      </c>
      <c r="B78" s="374"/>
      <c r="C78" s="374"/>
      <c r="D78" s="309"/>
      <c r="E78" s="374"/>
      <c r="F78" s="247"/>
      <c r="G78" s="374"/>
      <c r="H78" s="374"/>
    </row>
    <row r="79" spans="1:8" ht="54.95" customHeight="1" x14ac:dyDescent="0.3">
      <c r="A79" s="262" t="s">
        <v>26</v>
      </c>
      <c r="B79" s="375"/>
      <c r="C79" s="375"/>
      <c r="D79" s="268"/>
      <c r="E79" s="376"/>
      <c r="F79" s="247"/>
      <c r="G79" s="376"/>
      <c r="H79" s="376"/>
    </row>
    <row r="250" spans="1:1" x14ac:dyDescent="0.2">
      <c r="A250" s="237">
        <v>0</v>
      </c>
    </row>
  </sheetData>
  <sheetProtection password="F258" sheet="1" objects="1" scenarios="1" formatCells="0" formatColumns="0"/>
  <mergeCells count="21"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B26:C26"/>
    <mergeCell ref="B27:C27"/>
    <mergeCell ref="C29:H29"/>
    <mergeCell ref="C31:H31"/>
    <mergeCell ref="C32:H32"/>
    <mergeCell ref="D36:E36"/>
    <mergeCell ref="A1:I7"/>
    <mergeCell ref="A8:I14"/>
    <mergeCell ref="A16:H16"/>
    <mergeCell ref="A17:H17"/>
    <mergeCell ref="B18:C18"/>
    <mergeCell ref="B20:C20"/>
  </mergeCells>
  <conditionalFormatting sqref="D51">
    <cfRule type="cellIs" dxfId="6" priority="1" operator="greaterThan">
      <formula>0.02</formula>
    </cfRule>
  </conditionalFormatting>
  <conditionalFormatting sqref="G72">
    <cfRule type="cellIs" dxfId="5" priority="2" operator="greaterThan">
      <formula>0.02</formula>
    </cfRule>
  </conditionalFormatting>
  <conditionalFormatting sqref="H72">
    <cfRule type="cellIs" dxfId="4" priority="3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&amp;LVer.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D67" sqref="D67"/>
    </sheetView>
  </sheetViews>
  <sheetFormatPr defaultRowHeight="13.5" x14ac:dyDescent="0.25"/>
  <cols>
    <col min="1" max="1" width="27.5703125" style="200" customWidth="1"/>
    <col min="2" max="2" width="20.42578125" style="200" customWidth="1"/>
    <col min="3" max="3" width="31.85546875" style="200" customWidth="1"/>
    <col min="4" max="4" width="25.85546875" style="200" customWidth="1"/>
    <col min="5" max="5" width="25.7109375" style="200" customWidth="1"/>
    <col min="6" max="6" width="23.140625" style="200" customWidth="1"/>
    <col min="7" max="7" width="28.42578125" style="200" customWidth="1"/>
    <col min="8" max="8" width="21.5703125" style="200" customWidth="1"/>
    <col min="9" max="9" width="9.140625" style="200" customWidth="1"/>
    <col min="10" max="16384" width="9.140625" style="237"/>
  </cols>
  <sheetData>
    <row r="14" spans="1:6" ht="15" customHeight="1" x14ac:dyDescent="0.3">
      <c r="A14" s="199"/>
      <c r="C14" s="201"/>
      <c r="F14" s="201"/>
    </row>
    <row r="15" spans="1:6" ht="18.75" customHeight="1" x14ac:dyDescent="0.3">
      <c r="A15" s="202" t="s">
        <v>0</v>
      </c>
      <c r="B15" s="202"/>
      <c r="C15" s="202"/>
      <c r="D15" s="202"/>
      <c r="E15" s="202"/>
    </row>
    <row r="16" spans="1:6" ht="16.5" customHeight="1" x14ac:dyDescent="0.3">
      <c r="A16" s="203" t="s">
        <v>1</v>
      </c>
      <c r="B16" s="204" t="s">
        <v>2</v>
      </c>
    </row>
    <row r="17" spans="1:5" ht="16.5" customHeight="1" x14ac:dyDescent="0.3">
      <c r="A17" s="205" t="s">
        <v>3</v>
      </c>
      <c r="B17" s="205" t="s">
        <v>5</v>
      </c>
      <c r="D17" s="206"/>
      <c r="E17" s="207"/>
    </row>
    <row r="18" spans="1:5" ht="16.5" customHeight="1" x14ac:dyDescent="0.3">
      <c r="A18" s="208" t="s">
        <v>4</v>
      </c>
      <c r="B18" s="209" t="s">
        <v>100</v>
      </c>
      <c r="C18" s="207"/>
      <c r="D18" s="207"/>
      <c r="E18" s="207"/>
    </row>
    <row r="19" spans="1:5" ht="16.5" customHeight="1" x14ac:dyDescent="0.3">
      <c r="A19" s="208" t="s">
        <v>6</v>
      </c>
      <c r="B19" s="209">
        <v>98.57</v>
      </c>
      <c r="C19" s="207"/>
      <c r="D19" s="207"/>
      <c r="E19" s="207"/>
    </row>
    <row r="20" spans="1:5" ht="16.5" customHeight="1" x14ac:dyDescent="0.3">
      <c r="A20" s="205" t="s">
        <v>7</v>
      </c>
      <c r="B20" s="209">
        <v>10.27</v>
      </c>
      <c r="C20" s="207"/>
      <c r="D20" s="207"/>
      <c r="E20" s="207"/>
    </row>
    <row r="21" spans="1:5" ht="16.5" customHeight="1" x14ac:dyDescent="0.3">
      <c r="A21" s="205" t="s">
        <v>8</v>
      </c>
      <c r="B21" s="210">
        <f>10.27/50*5/100*5/100</f>
        <v>5.1349999999999996E-4</v>
      </c>
      <c r="C21" s="207"/>
      <c r="D21" s="207"/>
      <c r="E21" s="207"/>
    </row>
    <row r="22" spans="1:5" ht="15.75" customHeight="1" x14ac:dyDescent="0.25">
      <c r="A22" s="207"/>
      <c r="B22" s="207"/>
      <c r="C22" s="207"/>
      <c r="D22" s="207"/>
      <c r="E22" s="207"/>
    </row>
    <row r="23" spans="1:5" ht="16.5" customHeight="1" x14ac:dyDescent="0.3">
      <c r="A23" s="211" t="s">
        <v>9</v>
      </c>
      <c r="B23" s="212" t="s">
        <v>10</v>
      </c>
      <c r="C23" s="211" t="s">
        <v>11</v>
      </c>
      <c r="D23" s="211" t="s">
        <v>12</v>
      </c>
      <c r="E23" s="211" t="s">
        <v>13</v>
      </c>
    </row>
    <row r="24" spans="1:5" ht="16.5" customHeight="1" x14ac:dyDescent="0.3">
      <c r="A24" s="213">
        <v>1</v>
      </c>
      <c r="B24" s="214">
        <v>1234111</v>
      </c>
      <c r="C24" s="214">
        <v>9498.42</v>
      </c>
      <c r="D24" s="215">
        <v>1.46</v>
      </c>
      <c r="E24" s="216">
        <v>11.75</v>
      </c>
    </row>
    <row r="25" spans="1:5" ht="16.5" customHeight="1" x14ac:dyDescent="0.3">
      <c r="A25" s="213">
        <v>2</v>
      </c>
      <c r="B25" s="214">
        <v>1219118</v>
      </c>
      <c r="C25" s="214">
        <v>9423.4599999999991</v>
      </c>
      <c r="D25" s="215">
        <v>1.45</v>
      </c>
      <c r="E25" s="215">
        <v>11.64</v>
      </c>
    </row>
    <row r="26" spans="1:5" ht="16.5" customHeight="1" x14ac:dyDescent="0.3">
      <c r="A26" s="213">
        <v>3</v>
      </c>
      <c r="B26" s="214">
        <v>1227043</v>
      </c>
      <c r="C26" s="214">
        <v>9475.32</v>
      </c>
      <c r="D26" s="215">
        <v>1.47</v>
      </c>
      <c r="E26" s="215">
        <v>11.63</v>
      </c>
    </row>
    <row r="27" spans="1:5" ht="16.5" customHeight="1" x14ac:dyDescent="0.3">
      <c r="A27" s="213">
        <v>4</v>
      </c>
      <c r="B27" s="214">
        <v>1225755</v>
      </c>
      <c r="C27" s="214">
        <v>9464.4</v>
      </c>
      <c r="D27" s="215">
        <v>1.46</v>
      </c>
      <c r="E27" s="215">
        <v>11.63</v>
      </c>
    </row>
    <row r="28" spans="1:5" ht="16.5" customHeight="1" x14ac:dyDescent="0.3">
      <c r="A28" s="213">
        <v>5</v>
      </c>
      <c r="B28" s="214">
        <v>1228119</v>
      </c>
      <c r="C28" s="214">
        <v>9453.3700000000008</v>
      </c>
      <c r="D28" s="215">
        <v>1.47</v>
      </c>
      <c r="E28" s="215">
        <v>11.63</v>
      </c>
    </row>
    <row r="29" spans="1:5" ht="16.5" customHeight="1" x14ac:dyDescent="0.3">
      <c r="A29" s="213">
        <v>6</v>
      </c>
      <c r="B29" s="217">
        <v>1219454</v>
      </c>
      <c r="C29" s="217">
        <v>9435.61</v>
      </c>
      <c r="D29" s="218">
        <v>1.46</v>
      </c>
      <c r="E29" s="218">
        <v>11.62</v>
      </c>
    </row>
    <row r="30" spans="1:5" ht="16.5" customHeight="1" x14ac:dyDescent="0.3">
      <c r="A30" s="219" t="s">
        <v>14</v>
      </c>
      <c r="B30" s="220">
        <f>AVERAGE(B24:B29)</f>
        <v>1225600</v>
      </c>
      <c r="C30" s="221">
        <f>AVERAGE(C24:C29)</f>
        <v>9458.43</v>
      </c>
      <c r="D30" s="222">
        <f>AVERAGE(D24:D29)</f>
        <v>1.4616666666666667</v>
      </c>
      <c r="E30" s="222">
        <f>AVERAGE(E24:E29)</f>
        <v>11.65</v>
      </c>
    </row>
    <row r="31" spans="1:5" ht="16.5" customHeight="1" x14ac:dyDescent="0.3">
      <c r="A31" s="223" t="s">
        <v>15</v>
      </c>
      <c r="B31" s="224">
        <f>(STDEV(B24:B29)/B30)</f>
        <v>4.62535413245398E-3</v>
      </c>
      <c r="C31" s="225"/>
      <c r="D31" s="225"/>
      <c r="E31" s="226"/>
    </row>
    <row r="32" spans="1:5" s="200" customFormat="1" ht="16.5" customHeight="1" x14ac:dyDescent="0.3">
      <c r="A32" s="227" t="s">
        <v>16</v>
      </c>
      <c r="B32" s="228">
        <f>COUNT(B24:B29)</f>
        <v>6</v>
      </c>
      <c r="C32" s="229"/>
      <c r="D32" s="230"/>
      <c r="E32" s="231"/>
    </row>
    <row r="33" spans="1:5" s="200" customFormat="1" ht="15.75" customHeight="1" x14ac:dyDescent="0.25">
      <c r="A33" s="207"/>
      <c r="B33" s="207"/>
      <c r="C33" s="207"/>
      <c r="D33" s="207"/>
      <c r="E33" s="207"/>
    </row>
    <row r="34" spans="1:5" s="200" customFormat="1" ht="16.5" customHeight="1" x14ac:dyDescent="0.3">
      <c r="A34" s="208" t="s">
        <v>17</v>
      </c>
      <c r="B34" s="232" t="s">
        <v>18</v>
      </c>
      <c r="C34" s="233"/>
      <c r="D34" s="233"/>
      <c r="E34" s="233"/>
    </row>
    <row r="35" spans="1:5" ht="16.5" customHeight="1" x14ac:dyDescent="0.3">
      <c r="A35" s="208"/>
      <c r="B35" s="232" t="s">
        <v>19</v>
      </c>
      <c r="C35" s="233"/>
      <c r="D35" s="233"/>
      <c r="E35" s="233"/>
    </row>
    <row r="36" spans="1:5" ht="16.5" customHeight="1" x14ac:dyDescent="0.3">
      <c r="A36" s="208"/>
      <c r="B36" s="232" t="s">
        <v>20</v>
      </c>
      <c r="C36" s="233"/>
      <c r="D36" s="233"/>
      <c r="E36" s="233"/>
    </row>
    <row r="37" spans="1:5" ht="15.75" customHeight="1" x14ac:dyDescent="0.25">
      <c r="A37" s="207"/>
      <c r="B37" s="207"/>
      <c r="C37" s="207"/>
      <c r="D37" s="207"/>
      <c r="E37" s="207"/>
    </row>
    <row r="38" spans="1:5" ht="16.5" customHeight="1" x14ac:dyDescent="0.3">
      <c r="A38" s="203" t="s">
        <v>1</v>
      </c>
      <c r="B38" s="204" t="s">
        <v>21</v>
      </c>
    </row>
    <row r="39" spans="1:5" ht="16.5" customHeight="1" x14ac:dyDescent="0.3">
      <c r="A39" s="208" t="s">
        <v>4</v>
      </c>
      <c r="B39" s="205"/>
      <c r="C39" s="207"/>
      <c r="D39" s="207"/>
      <c r="E39" s="207"/>
    </row>
    <row r="40" spans="1:5" ht="16.5" customHeight="1" x14ac:dyDescent="0.3">
      <c r="A40" s="208" t="s">
        <v>6</v>
      </c>
      <c r="B40" s="209"/>
      <c r="C40" s="207"/>
      <c r="D40" s="207"/>
      <c r="E40" s="207"/>
    </row>
    <row r="41" spans="1:5" ht="16.5" customHeight="1" x14ac:dyDescent="0.3">
      <c r="A41" s="205" t="s">
        <v>7</v>
      </c>
      <c r="B41" s="209"/>
      <c r="C41" s="207"/>
      <c r="D41" s="207"/>
      <c r="E41" s="207"/>
    </row>
    <row r="42" spans="1:5" ht="16.5" customHeight="1" x14ac:dyDescent="0.3">
      <c r="A42" s="205" t="s">
        <v>8</v>
      </c>
      <c r="B42" s="210"/>
      <c r="C42" s="207"/>
      <c r="D42" s="207"/>
      <c r="E42" s="207"/>
    </row>
    <row r="43" spans="1:5" ht="15.75" customHeight="1" x14ac:dyDescent="0.25">
      <c r="A43" s="207"/>
      <c r="B43" s="207"/>
      <c r="C43" s="207"/>
      <c r="D43" s="207"/>
      <c r="E43" s="207"/>
    </row>
    <row r="44" spans="1:5" ht="16.5" customHeight="1" x14ac:dyDescent="0.3">
      <c r="A44" s="211" t="s">
        <v>9</v>
      </c>
      <c r="B44" s="212" t="s">
        <v>10</v>
      </c>
      <c r="C44" s="211" t="s">
        <v>11</v>
      </c>
      <c r="D44" s="211" t="s">
        <v>12</v>
      </c>
      <c r="E44" s="211" t="s">
        <v>13</v>
      </c>
    </row>
    <row r="45" spans="1:5" ht="16.5" customHeight="1" x14ac:dyDescent="0.3">
      <c r="A45" s="213">
        <v>1</v>
      </c>
      <c r="B45" s="214"/>
      <c r="C45" s="214"/>
      <c r="D45" s="215"/>
      <c r="E45" s="216"/>
    </row>
    <row r="46" spans="1:5" ht="16.5" customHeight="1" x14ac:dyDescent="0.3">
      <c r="A46" s="213">
        <v>2</v>
      </c>
      <c r="B46" s="214"/>
      <c r="C46" s="214"/>
      <c r="D46" s="215"/>
      <c r="E46" s="215"/>
    </row>
    <row r="47" spans="1:5" ht="16.5" customHeight="1" x14ac:dyDescent="0.3">
      <c r="A47" s="213">
        <v>3</v>
      </c>
      <c r="B47" s="214"/>
      <c r="C47" s="214"/>
      <c r="D47" s="215"/>
      <c r="E47" s="215"/>
    </row>
    <row r="48" spans="1:5" ht="16.5" customHeight="1" x14ac:dyDescent="0.3">
      <c r="A48" s="213">
        <v>4</v>
      </c>
      <c r="B48" s="214"/>
      <c r="C48" s="214"/>
      <c r="D48" s="215"/>
      <c r="E48" s="215"/>
    </row>
    <row r="49" spans="1:7" ht="16.5" customHeight="1" x14ac:dyDescent="0.3">
      <c r="A49" s="213">
        <v>5</v>
      </c>
      <c r="B49" s="214"/>
      <c r="C49" s="214"/>
      <c r="D49" s="215"/>
      <c r="E49" s="215"/>
    </row>
    <row r="50" spans="1:7" ht="16.5" customHeight="1" x14ac:dyDescent="0.3">
      <c r="A50" s="213">
        <v>6</v>
      </c>
      <c r="B50" s="217"/>
      <c r="C50" s="217"/>
      <c r="D50" s="218"/>
      <c r="E50" s="218"/>
    </row>
    <row r="51" spans="1:7" ht="16.5" customHeight="1" x14ac:dyDescent="0.3">
      <c r="A51" s="219" t="s">
        <v>14</v>
      </c>
      <c r="B51" s="220" t="e">
        <f>AVERAGE(B45:B50)</f>
        <v>#DIV/0!</v>
      </c>
      <c r="C51" s="221" t="e">
        <f>AVERAGE(C45:C50)</f>
        <v>#DIV/0!</v>
      </c>
      <c r="D51" s="222" t="e">
        <f>AVERAGE(D45:D50)</f>
        <v>#DIV/0!</v>
      </c>
      <c r="E51" s="222" t="e">
        <f>AVERAGE(E45:E50)</f>
        <v>#DIV/0!</v>
      </c>
    </row>
    <row r="52" spans="1:7" ht="16.5" customHeight="1" x14ac:dyDescent="0.3">
      <c r="A52" s="223" t="s">
        <v>15</v>
      </c>
      <c r="B52" s="224" t="e">
        <f>(STDEV(B45:B50)/B51)</f>
        <v>#DIV/0!</v>
      </c>
      <c r="C52" s="225"/>
      <c r="D52" s="225"/>
      <c r="E52" s="226"/>
    </row>
    <row r="53" spans="1:7" s="200" customFormat="1" ht="16.5" customHeight="1" x14ac:dyDescent="0.3">
      <c r="A53" s="227" t="s">
        <v>16</v>
      </c>
      <c r="B53" s="228">
        <f>COUNT(B45:B50)</f>
        <v>0</v>
      </c>
      <c r="C53" s="229"/>
      <c r="D53" s="230"/>
      <c r="E53" s="231"/>
    </row>
    <row r="54" spans="1:7" s="200" customFormat="1" ht="15.75" customHeight="1" x14ac:dyDescent="0.25">
      <c r="A54" s="207"/>
      <c r="B54" s="207"/>
      <c r="C54" s="207"/>
      <c r="D54" s="207"/>
      <c r="E54" s="207"/>
    </row>
    <row r="55" spans="1:7" s="200" customFormat="1" ht="16.5" customHeight="1" x14ac:dyDescent="0.3">
      <c r="A55" s="208" t="s">
        <v>17</v>
      </c>
      <c r="B55" s="232" t="s">
        <v>18</v>
      </c>
      <c r="C55" s="233"/>
      <c r="D55" s="233"/>
      <c r="E55" s="233"/>
    </row>
    <row r="56" spans="1:7" ht="16.5" customHeight="1" x14ac:dyDescent="0.3">
      <c r="A56" s="208"/>
      <c r="B56" s="232" t="s">
        <v>19</v>
      </c>
      <c r="C56" s="233"/>
      <c r="D56" s="233"/>
      <c r="E56" s="233"/>
    </row>
    <row r="57" spans="1:7" ht="16.5" customHeight="1" x14ac:dyDescent="0.3">
      <c r="A57" s="208"/>
      <c r="B57" s="232" t="s">
        <v>20</v>
      </c>
      <c r="C57" s="233"/>
      <c r="D57" s="233"/>
      <c r="E57" s="233"/>
    </row>
    <row r="58" spans="1:7" ht="14.25" customHeight="1" thickBot="1" x14ac:dyDescent="0.3">
      <c r="A58" s="234"/>
      <c r="B58" s="235"/>
      <c r="D58" s="236"/>
      <c r="F58" s="237"/>
      <c r="G58" s="237"/>
    </row>
    <row r="59" spans="1:7" ht="15" customHeight="1" x14ac:dyDescent="0.3">
      <c r="B59" s="238" t="s">
        <v>22</v>
      </c>
      <c r="C59" s="238"/>
      <c r="E59" s="239" t="s">
        <v>23</v>
      </c>
      <c r="F59" s="240"/>
      <c r="G59" s="239" t="s">
        <v>24</v>
      </c>
    </row>
    <row r="60" spans="1:7" ht="15" customHeight="1" x14ac:dyDescent="0.3">
      <c r="A60" s="241" t="s">
        <v>25</v>
      </c>
      <c r="B60" s="242" t="s">
        <v>102</v>
      </c>
      <c r="C60" s="242"/>
      <c r="E60" s="242"/>
      <c r="G60" s="242"/>
    </row>
    <row r="61" spans="1:7" ht="15" customHeight="1" x14ac:dyDescent="0.3">
      <c r="A61" s="241" t="s">
        <v>26</v>
      </c>
      <c r="B61" s="243"/>
      <c r="C61" s="243"/>
      <c r="E61" s="243"/>
      <c r="G61" s="2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0"/>
  <sheetViews>
    <sheetView tabSelected="1" view="pageBreakPreview" topLeftCell="A59" zoomScale="60" zoomScaleNormal="55" workbookViewId="0">
      <selection activeCell="H78" sqref="H78"/>
    </sheetView>
  </sheetViews>
  <sheetFormatPr defaultRowHeight="12.75" x14ac:dyDescent="0.2"/>
  <cols>
    <col min="1" max="1" width="61.28515625" customWidth="1"/>
    <col min="2" max="2" width="30.140625" customWidth="1"/>
    <col min="3" max="3" width="50.140625" customWidth="1"/>
    <col min="4" max="4" width="24.7109375" customWidth="1"/>
    <col min="5" max="5" width="25.5703125" customWidth="1"/>
    <col min="6" max="6" width="22.42578125" customWidth="1"/>
    <col min="7" max="7" width="27" customWidth="1"/>
    <col min="8" max="8" width="19.7109375" customWidth="1"/>
    <col min="9" max="9" width="9" hidden="1" customWidth="1"/>
    <col min="10" max="10" width="28" customWidth="1"/>
  </cols>
  <sheetData>
    <row r="1" spans="1:9" ht="18.75" customHeight="1" x14ac:dyDescent="0.2">
      <c r="A1" s="176" t="s">
        <v>27</v>
      </c>
      <c r="B1" s="176"/>
      <c r="C1" s="176"/>
      <c r="D1" s="176"/>
      <c r="E1" s="176"/>
      <c r="F1" s="176"/>
      <c r="G1" s="176"/>
      <c r="H1" s="176"/>
      <c r="I1" s="176"/>
    </row>
    <row r="2" spans="1:9" ht="18.75" customHeight="1" x14ac:dyDescent="0.2">
      <c r="A2" s="176"/>
      <c r="B2" s="176"/>
      <c r="C2" s="176"/>
      <c r="D2" s="176"/>
      <c r="E2" s="176"/>
      <c r="F2" s="176"/>
      <c r="G2" s="176"/>
      <c r="H2" s="176"/>
      <c r="I2" s="176"/>
    </row>
    <row r="3" spans="1:9" ht="18.75" customHeight="1" x14ac:dyDescent="0.2">
      <c r="A3" s="176"/>
      <c r="B3" s="176"/>
      <c r="C3" s="176"/>
      <c r="D3" s="176"/>
      <c r="E3" s="176"/>
      <c r="F3" s="176"/>
      <c r="G3" s="176"/>
      <c r="H3" s="176"/>
      <c r="I3" s="176"/>
    </row>
    <row r="4" spans="1:9" ht="18.75" customHeight="1" x14ac:dyDescent="0.2">
      <c r="A4" s="176"/>
      <c r="B4" s="176"/>
      <c r="C4" s="176"/>
      <c r="D4" s="176"/>
      <c r="E4" s="176"/>
      <c r="F4" s="176"/>
      <c r="G4" s="176"/>
      <c r="H4" s="176"/>
      <c r="I4" s="176"/>
    </row>
    <row r="5" spans="1:9" ht="18.75" customHeight="1" x14ac:dyDescent="0.2">
      <c r="A5" s="176"/>
      <c r="B5" s="176"/>
      <c r="C5" s="176"/>
      <c r="D5" s="176"/>
      <c r="E5" s="176"/>
      <c r="F5" s="176"/>
      <c r="G5" s="176"/>
      <c r="H5" s="176"/>
      <c r="I5" s="176"/>
    </row>
    <row r="6" spans="1:9" ht="18.75" customHeight="1" x14ac:dyDescent="0.2">
      <c r="A6" s="176"/>
      <c r="B6" s="176"/>
      <c r="C6" s="176"/>
      <c r="D6" s="176"/>
      <c r="E6" s="176"/>
      <c r="F6" s="176"/>
      <c r="G6" s="176"/>
      <c r="H6" s="176"/>
      <c r="I6" s="176"/>
    </row>
    <row r="7" spans="1:9" ht="18.75" customHeight="1" x14ac:dyDescent="0.2">
      <c r="A7" s="176"/>
      <c r="B7" s="176"/>
      <c r="C7" s="176"/>
      <c r="D7" s="176"/>
      <c r="E7" s="176"/>
      <c r="F7" s="176"/>
      <c r="G7" s="176"/>
      <c r="H7" s="176"/>
      <c r="I7" s="176"/>
    </row>
    <row r="8" spans="1:9" ht="18.75" customHeight="1" x14ac:dyDescent="0.2">
      <c r="A8" s="177" t="s">
        <v>28</v>
      </c>
      <c r="B8" s="177"/>
      <c r="C8" s="177"/>
      <c r="D8" s="177"/>
      <c r="E8" s="177"/>
      <c r="F8" s="177"/>
      <c r="G8" s="177"/>
      <c r="H8" s="177"/>
      <c r="I8" s="177"/>
    </row>
    <row r="9" spans="1:9" ht="18.75" customHeight="1" x14ac:dyDescent="0.2">
      <c r="A9" s="177"/>
      <c r="B9" s="177"/>
      <c r="C9" s="177"/>
      <c r="D9" s="177"/>
      <c r="E9" s="177"/>
      <c r="F9" s="177"/>
      <c r="G9" s="177"/>
      <c r="H9" s="177"/>
      <c r="I9" s="177"/>
    </row>
    <row r="10" spans="1:9" ht="18.75" customHeight="1" x14ac:dyDescent="0.2">
      <c r="A10" s="177"/>
      <c r="B10" s="177"/>
      <c r="C10" s="177"/>
      <c r="D10" s="177"/>
      <c r="E10" s="177"/>
      <c r="F10" s="177"/>
      <c r="G10" s="177"/>
      <c r="H10" s="177"/>
      <c r="I10" s="177"/>
    </row>
    <row r="11" spans="1:9" ht="18.75" customHeight="1" x14ac:dyDescent="0.2">
      <c r="A11" s="177"/>
      <c r="B11" s="177"/>
      <c r="C11" s="177"/>
      <c r="D11" s="177"/>
      <c r="E11" s="177"/>
      <c r="F11" s="177"/>
      <c r="G11" s="177"/>
      <c r="H11" s="177"/>
      <c r="I11" s="177"/>
    </row>
    <row r="12" spans="1:9" ht="18.75" customHeight="1" x14ac:dyDescent="0.2">
      <c r="A12" s="177"/>
      <c r="B12" s="177"/>
      <c r="C12" s="177"/>
      <c r="D12" s="177"/>
      <c r="E12" s="177"/>
      <c r="F12" s="177"/>
      <c r="G12" s="177"/>
      <c r="H12" s="177"/>
      <c r="I12" s="177"/>
    </row>
    <row r="13" spans="1:9" ht="18.75" customHeight="1" x14ac:dyDescent="0.2">
      <c r="A13" s="177"/>
      <c r="B13" s="177"/>
      <c r="C13" s="177"/>
      <c r="D13" s="177"/>
      <c r="E13" s="177"/>
      <c r="F13" s="177"/>
      <c r="G13" s="177"/>
      <c r="H13" s="177"/>
      <c r="I13" s="177"/>
    </row>
    <row r="14" spans="1:9" ht="18.75" customHeight="1" x14ac:dyDescent="0.2">
      <c r="A14" s="177"/>
      <c r="B14" s="177"/>
      <c r="C14" s="177"/>
      <c r="D14" s="177"/>
      <c r="E14" s="177"/>
      <c r="F14" s="177"/>
      <c r="G14" s="177"/>
      <c r="H14" s="177"/>
      <c r="I14" s="177"/>
    </row>
    <row r="15" spans="1:9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9" ht="19.5" customHeight="1" x14ac:dyDescent="0.3">
      <c r="A16" s="193" t="s">
        <v>29</v>
      </c>
      <c r="B16" s="194"/>
      <c r="C16" s="194"/>
      <c r="D16" s="194"/>
      <c r="E16" s="194"/>
      <c r="F16" s="194"/>
      <c r="G16" s="194"/>
      <c r="H16" s="195"/>
    </row>
    <row r="17" spans="1:8" ht="20.25" customHeight="1" x14ac:dyDescent="0.2">
      <c r="A17" s="196" t="s">
        <v>30</v>
      </c>
      <c r="B17" s="196"/>
      <c r="C17" s="196"/>
      <c r="D17" s="196"/>
      <c r="E17" s="196"/>
      <c r="F17" s="196"/>
      <c r="G17" s="196"/>
      <c r="H17" s="196"/>
    </row>
    <row r="18" spans="1:8" ht="26.25" customHeight="1" x14ac:dyDescent="0.4">
      <c r="A18" s="54" t="s">
        <v>31</v>
      </c>
      <c r="B18" s="197" t="s">
        <v>5</v>
      </c>
      <c r="C18" s="197"/>
      <c r="D18" s="52"/>
      <c r="E18" s="52"/>
      <c r="F18" s="52"/>
      <c r="G18" s="52"/>
      <c r="H18" s="52"/>
    </row>
    <row r="19" spans="1:8" ht="26.25" customHeight="1" x14ac:dyDescent="0.4">
      <c r="A19" s="54" t="s">
        <v>32</v>
      </c>
      <c r="B19" s="55" t="s">
        <v>101</v>
      </c>
      <c r="C19" s="163"/>
      <c r="D19" s="52"/>
      <c r="E19" s="52"/>
      <c r="F19" s="52"/>
      <c r="G19" s="52"/>
      <c r="H19" s="52"/>
    </row>
    <row r="20" spans="1:8" ht="26.25" customHeight="1" x14ac:dyDescent="0.4">
      <c r="A20" s="54" t="s">
        <v>33</v>
      </c>
      <c r="B20" s="172" t="s">
        <v>97</v>
      </c>
      <c r="C20" s="172"/>
      <c r="D20" s="52"/>
      <c r="E20" s="52"/>
      <c r="F20" s="52"/>
      <c r="G20" s="52"/>
      <c r="H20" s="52"/>
    </row>
    <row r="21" spans="1:8" ht="26.25" customHeight="1" x14ac:dyDescent="0.4">
      <c r="A21" s="54" t="s">
        <v>34</v>
      </c>
      <c r="B21" s="164" t="s">
        <v>98</v>
      </c>
      <c r="C21" s="164"/>
      <c r="D21" s="164"/>
      <c r="E21" s="164"/>
      <c r="F21" s="164"/>
      <c r="G21" s="164"/>
      <c r="H21" s="164"/>
    </row>
    <row r="22" spans="1:8" ht="26.25" customHeight="1" x14ac:dyDescent="0.4">
      <c r="A22" s="54" t="s">
        <v>35</v>
      </c>
      <c r="B22" s="56">
        <v>42920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36</v>
      </c>
      <c r="B23" s="56">
        <v>42921</v>
      </c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/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172" t="s">
        <v>97</v>
      </c>
      <c r="C26" s="172"/>
      <c r="D26" s="52"/>
      <c r="E26" s="52"/>
      <c r="F26" s="52"/>
      <c r="G26" s="52"/>
      <c r="H26" s="52"/>
    </row>
    <row r="27" spans="1:8" ht="26.25" customHeight="1" x14ac:dyDescent="0.4">
      <c r="A27" s="60" t="s">
        <v>37</v>
      </c>
      <c r="B27" s="172" t="s">
        <v>99</v>
      </c>
      <c r="C27" s="172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98.57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38</v>
      </c>
      <c r="B29" s="62">
        <v>0</v>
      </c>
      <c r="C29" s="173" t="s">
        <v>39</v>
      </c>
      <c r="D29" s="174"/>
      <c r="E29" s="174"/>
      <c r="F29" s="174"/>
      <c r="G29" s="174"/>
      <c r="H29" s="175"/>
    </row>
    <row r="30" spans="1:8" ht="19.5" customHeight="1" x14ac:dyDescent="0.3">
      <c r="A30" s="60" t="s">
        <v>40</v>
      </c>
      <c r="B30" s="63">
        <f>B28-B29</f>
        <v>98.57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41</v>
      </c>
      <c r="B31" s="66">
        <v>1</v>
      </c>
      <c r="C31" s="169" t="s">
        <v>42</v>
      </c>
      <c r="D31" s="170"/>
      <c r="E31" s="170"/>
      <c r="F31" s="170"/>
      <c r="G31" s="170"/>
      <c r="H31" s="171"/>
    </row>
    <row r="32" spans="1:8" ht="27" customHeight="1" x14ac:dyDescent="0.4">
      <c r="A32" s="60" t="s">
        <v>43</v>
      </c>
      <c r="B32" s="66">
        <v>1</v>
      </c>
      <c r="C32" s="169" t="s">
        <v>44</v>
      </c>
      <c r="D32" s="170"/>
      <c r="E32" s="170"/>
      <c r="F32" s="170"/>
      <c r="G32" s="170"/>
      <c r="H32" s="171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45</v>
      </c>
      <c r="B34" s="69">
        <f>B31/B32</f>
        <v>1</v>
      </c>
      <c r="C34" s="52" t="s">
        <v>46</v>
      </c>
      <c r="D34" s="52"/>
      <c r="E34" s="52"/>
      <c r="F34" s="52"/>
      <c r="G34" s="52"/>
      <c r="H34" s="52"/>
    </row>
    <row r="35" spans="1:8" ht="19.5" customHeight="1" x14ac:dyDescent="0.3">
      <c r="A35" s="60"/>
      <c r="B35" s="63"/>
      <c r="C35" s="70"/>
      <c r="D35" s="70"/>
      <c r="E35" s="70"/>
      <c r="F35" s="70"/>
      <c r="G35" s="70"/>
      <c r="H35" s="52"/>
    </row>
    <row r="36" spans="1:8" ht="27" customHeight="1" x14ac:dyDescent="0.4">
      <c r="A36" s="71" t="s">
        <v>47</v>
      </c>
      <c r="B36" s="72">
        <v>50</v>
      </c>
      <c r="C36" s="52"/>
      <c r="D36" s="191" t="s">
        <v>48</v>
      </c>
      <c r="E36" s="192"/>
      <c r="F36" s="73" t="s">
        <v>49</v>
      </c>
      <c r="G36" s="74"/>
      <c r="H36" s="70"/>
    </row>
    <row r="37" spans="1:8" ht="26.25" customHeight="1" x14ac:dyDescent="0.4">
      <c r="A37" s="75" t="s">
        <v>50</v>
      </c>
      <c r="B37" s="76">
        <v>5</v>
      </c>
      <c r="C37" s="77" t="s">
        <v>51</v>
      </c>
      <c r="D37" s="78" t="s">
        <v>52</v>
      </c>
      <c r="E37" s="79" t="s">
        <v>53</v>
      </c>
      <c r="F37" s="78" t="s">
        <v>52</v>
      </c>
      <c r="G37" s="80" t="s">
        <v>53</v>
      </c>
      <c r="H37" s="70"/>
    </row>
    <row r="38" spans="1:8" ht="26.25" customHeight="1" x14ac:dyDescent="0.4">
      <c r="A38" s="75" t="s">
        <v>54</v>
      </c>
      <c r="B38" s="76">
        <v>100</v>
      </c>
      <c r="C38" s="81">
        <v>1</v>
      </c>
      <c r="D38" s="82">
        <v>1219820</v>
      </c>
      <c r="E38" s="83">
        <f>IF(ISBLANK(D38),"-",$D$48/$D$45*D38)</f>
        <v>1445978.3669867616</v>
      </c>
      <c r="F38" s="82">
        <v>1820205</v>
      </c>
      <c r="G38" s="84">
        <f>IF(ISBLANK(F38),"-",$D$48/$F$45*F38)</f>
        <v>1466534.6486524339</v>
      </c>
      <c r="H38" s="70"/>
    </row>
    <row r="39" spans="1:8" ht="26.25" customHeight="1" x14ac:dyDescent="0.4">
      <c r="A39" s="75" t="s">
        <v>55</v>
      </c>
      <c r="B39" s="76">
        <v>5</v>
      </c>
      <c r="C39" s="85">
        <v>2</v>
      </c>
      <c r="D39" s="86">
        <v>1220183</v>
      </c>
      <c r="E39" s="87">
        <f>IF(ISBLANK(D39),"-",$D$48/$D$45*D39)</f>
        <v>1446408.6682994277</v>
      </c>
      <c r="F39" s="86">
        <v>1822472</v>
      </c>
      <c r="G39" s="88">
        <f>IF(ISBLANK(F39),"-",$D$48/$F$45*F39)</f>
        <v>1468361.1649231261</v>
      </c>
      <c r="H39" s="70"/>
    </row>
    <row r="40" spans="1:8" ht="26.25" customHeight="1" x14ac:dyDescent="0.4">
      <c r="A40" s="75" t="s">
        <v>56</v>
      </c>
      <c r="B40" s="76">
        <v>100</v>
      </c>
      <c r="C40" s="85">
        <v>3</v>
      </c>
      <c r="D40" s="86">
        <v>1223436</v>
      </c>
      <c r="E40" s="87">
        <f>IF(ISBLANK(D40),"-",$D$48/$D$45*D40)</f>
        <v>1450264.7844705086</v>
      </c>
      <c r="F40" s="86">
        <v>1823210</v>
      </c>
      <c r="G40" s="88">
        <f>IF(ISBLANK(F40),"-",$D$48/$F$45*F40)</f>
        <v>1468955.769690559</v>
      </c>
      <c r="H40" s="52"/>
    </row>
    <row r="41" spans="1:8" ht="26.25" customHeight="1" x14ac:dyDescent="0.4">
      <c r="A41" s="75" t="s">
        <v>57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  <c r="H41" s="52"/>
    </row>
    <row r="42" spans="1:8" ht="27" customHeight="1" x14ac:dyDescent="0.4">
      <c r="A42" s="75" t="s">
        <v>58</v>
      </c>
      <c r="B42" s="76">
        <v>1</v>
      </c>
      <c r="C42" s="93" t="s">
        <v>59</v>
      </c>
      <c r="D42" s="94">
        <f>AVERAGE(D38:D41)</f>
        <v>1221146.3333333333</v>
      </c>
      <c r="E42" s="95">
        <f>AVERAGE(E38:E41)</f>
        <v>1447550.606585566</v>
      </c>
      <c r="F42" s="94">
        <f>AVERAGE(F38:F41)</f>
        <v>1821962.3333333333</v>
      </c>
      <c r="G42" s="96">
        <f>AVERAGE(G38:G41)</f>
        <v>1467950.5277553732</v>
      </c>
      <c r="H42" s="52"/>
    </row>
    <row r="43" spans="1:8" ht="26.25" customHeight="1" x14ac:dyDescent="0.4">
      <c r="A43" s="75" t="s">
        <v>60</v>
      </c>
      <c r="B43" s="61">
        <v>1</v>
      </c>
      <c r="C43" s="97" t="s">
        <v>61</v>
      </c>
      <c r="D43" s="98">
        <v>10.27</v>
      </c>
      <c r="E43" s="99"/>
      <c r="F43" s="98">
        <v>15.11</v>
      </c>
      <c r="G43" s="100"/>
      <c r="H43" s="52"/>
    </row>
    <row r="44" spans="1:8" ht="26.25" customHeight="1" x14ac:dyDescent="0.4">
      <c r="A44" s="75" t="s">
        <v>62</v>
      </c>
      <c r="B44" s="61">
        <v>1</v>
      </c>
      <c r="C44" s="101" t="s">
        <v>63</v>
      </c>
      <c r="D44" s="102">
        <f>D43*$B$34</f>
        <v>10.27</v>
      </c>
      <c r="E44" s="100"/>
      <c r="F44" s="102">
        <f>F43*$B$34</f>
        <v>15.11</v>
      </c>
      <c r="G44" s="103"/>
      <c r="H44" s="52"/>
    </row>
    <row r="45" spans="1:8" ht="19.5" customHeight="1" x14ac:dyDescent="0.3">
      <c r="A45" s="75" t="s">
        <v>64</v>
      </c>
      <c r="B45" s="100">
        <f>(B44/B43)*(B42/B41)*(B40/B39)*(B38/B37)*B36</f>
        <v>20000</v>
      </c>
      <c r="C45" s="101" t="s">
        <v>65</v>
      </c>
      <c r="D45" s="104">
        <f>D44*$B$30/100</f>
        <v>10.123138999999998</v>
      </c>
      <c r="E45" s="103"/>
      <c r="F45" s="104">
        <f>F44*$B$30/100</f>
        <v>14.893926999999998</v>
      </c>
      <c r="G45" s="103"/>
      <c r="H45" s="52"/>
    </row>
    <row r="46" spans="1:8" ht="19.5" customHeight="1" x14ac:dyDescent="0.3">
      <c r="A46" s="179" t="s">
        <v>66</v>
      </c>
      <c r="B46" s="180"/>
      <c r="C46" s="101" t="s">
        <v>67</v>
      </c>
      <c r="D46" s="102">
        <f>D45/$B$45</f>
        <v>5.061569499999999E-4</v>
      </c>
      <c r="E46" s="103"/>
      <c r="F46" s="105">
        <f>F45/$B$45</f>
        <v>7.4469634999999989E-4</v>
      </c>
      <c r="G46" s="103"/>
      <c r="H46" s="52"/>
    </row>
    <row r="47" spans="1:8" ht="27" customHeight="1" x14ac:dyDescent="0.4">
      <c r="A47" s="181"/>
      <c r="B47" s="182"/>
      <c r="C47" s="101" t="s">
        <v>68</v>
      </c>
      <c r="D47" s="106">
        <v>5.9999999999999995E-4</v>
      </c>
      <c r="E47" s="100"/>
      <c r="F47" s="100"/>
      <c r="G47" s="100"/>
      <c r="H47" s="52"/>
    </row>
    <row r="48" spans="1:8" ht="18.75" customHeight="1" x14ac:dyDescent="0.3">
      <c r="A48" s="68"/>
      <c r="B48" s="68"/>
      <c r="C48" s="107" t="s">
        <v>69</v>
      </c>
      <c r="D48" s="108">
        <f>D47*$B$45</f>
        <v>11.999999999999998</v>
      </c>
      <c r="E48" s="100"/>
      <c r="F48" s="100"/>
      <c r="G48" s="100"/>
      <c r="H48" s="52"/>
    </row>
    <row r="49" spans="1:8" ht="19.5" customHeight="1" x14ac:dyDescent="0.3">
      <c r="A49" s="52"/>
      <c r="B49" s="52"/>
      <c r="C49" s="101" t="s">
        <v>70</v>
      </c>
      <c r="D49" s="109">
        <f>D48/B34</f>
        <v>11.999999999999998</v>
      </c>
      <c r="E49" s="103"/>
      <c r="F49" s="103"/>
      <c r="G49" s="103"/>
      <c r="H49" s="52"/>
    </row>
    <row r="50" spans="1:8" ht="18.75" customHeight="1" x14ac:dyDescent="0.3">
      <c r="A50" s="52"/>
      <c r="B50" s="52"/>
      <c r="C50" s="110" t="s">
        <v>71</v>
      </c>
      <c r="D50" s="111">
        <f>AVERAGE(E38:E41,G38:G41)</f>
        <v>1457750.5671704693</v>
      </c>
      <c r="E50" s="112"/>
      <c r="F50" s="112"/>
      <c r="G50" s="112"/>
      <c r="H50" s="52"/>
    </row>
    <row r="51" spans="1:8" ht="18.75" customHeight="1" x14ac:dyDescent="0.3">
      <c r="A51" s="52"/>
      <c r="B51" s="52"/>
      <c r="C51" s="101" t="s">
        <v>72</v>
      </c>
      <c r="D51" s="113">
        <f>STDEV(E38:E41,G38:G41)/D50</f>
        <v>7.7523474242782598E-3</v>
      </c>
      <c r="E51" s="114"/>
      <c r="F51" s="114"/>
      <c r="G51" s="114"/>
      <c r="H51" s="52"/>
    </row>
    <row r="52" spans="1:8" ht="19.5" customHeight="1" x14ac:dyDescent="0.3">
      <c r="A52" s="52"/>
      <c r="B52" s="52"/>
      <c r="C52" s="115" t="s">
        <v>16</v>
      </c>
      <c r="D52" s="116">
        <f>COUNT(E38:E41,G38:G41)</f>
        <v>6</v>
      </c>
      <c r="E52" s="100"/>
      <c r="F52" s="100"/>
      <c r="G52" s="100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73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60" t="s">
        <v>74</v>
      </c>
      <c r="B55" s="118" t="str">
        <f>B21</f>
        <v>Each 1g of onitment contains: calcitriol 3 mcg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0" t="s">
        <v>75</v>
      </c>
      <c r="B56" s="119">
        <v>1</v>
      </c>
      <c r="C56" s="120" t="s">
        <v>76</v>
      </c>
      <c r="D56" s="166">
        <v>3.0000000000000001E-3</v>
      </c>
      <c r="E56" s="52" t="str">
        <f>B20</f>
        <v xml:space="preserve">Calcitriol </v>
      </c>
      <c r="F56" s="52"/>
      <c r="G56" s="52"/>
      <c r="H56" s="52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52"/>
    </row>
    <row r="58" spans="1:8" ht="27" customHeight="1" x14ac:dyDescent="0.4">
      <c r="A58" s="71" t="s">
        <v>77</v>
      </c>
      <c r="B58" s="72">
        <v>50</v>
      </c>
      <c r="C58" s="52"/>
      <c r="D58" s="121" t="s">
        <v>78</v>
      </c>
      <c r="E58" s="122" t="s">
        <v>51</v>
      </c>
      <c r="F58" s="122" t="s">
        <v>52</v>
      </c>
      <c r="G58" s="122" t="s">
        <v>79</v>
      </c>
      <c r="H58" s="77" t="s">
        <v>80</v>
      </c>
    </row>
    <row r="59" spans="1:8" ht="26.25" customHeight="1" x14ac:dyDescent="0.4">
      <c r="A59" s="75" t="s">
        <v>81</v>
      </c>
      <c r="B59" s="76">
        <v>1</v>
      </c>
      <c r="C59" s="183" t="s">
        <v>82</v>
      </c>
      <c r="D59" s="185">
        <v>9.2277000000000005</v>
      </c>
      <c r="E59" s="123">
        <v>1</v>
      </c>
      <c r="F59" s="124">
        <v>994015</v>
      </c>
      <c r="G59" s="125">
        <f>IF(ISBLANK(F59),"-",(F59/$D$50*$D$47*$B$67)*$B$56/$D$59)</f>
        <v>2.2168561189505739E-3</v>
      </c>
      <c r="H59" s="126">
        <f t="shared" ref="H59:H70" si="0">IF(ISBLANK(F59),"-",G59/$D$56)</f>
        <v>0.73895203965019129</v>
      </c>
    </row>
    <row r="60" spans="1:8" ht="26.25" customHeight="1" x14ac:dyDescent="0.4">
      <c r="A60" s="75" t="s">
        <v>83</v>
      </c>
      <c r="B60" s="76">
        <v>1</v>
      </c>
      <c r="C60" s="178"/>
      <c r="D60" s="186"/>
      <c r="E60" s="127">
        <v>2</v>
      </c>
      <c r="F60" s="128">
        <v>999363</v>
      </c>
      <c r="G60" s="129">
        <f>IF(ISBLANK(F60),"-",(F60/$D$50*$D$47*$B$67)*$B$56/$D$59)</f>
        <v>2.2287832493501627E-3</v>
      </c>
      <c r="H60" s="130">
        <f t="shared" si="0"/>
        <v>0.7429277497833876</v>
      </c>
    </row>
    <row r="61" spans="1:8" ht="26.25" customHeight="1" x14ac:dyDescent="0.4">
      <c r="A61" s="75" t="s">
        <v>84</v>
      </c>
      <c r="B61" s="76">
        <v>1</v>
      </c>
      <c r="C61" s="178"/>
      <c r="D61" s="186"/>
      <c r="E61" s="127">
        <v>3</v>
      </c>
      <c r="F61" s="128">
        <v>993530</v>
      </c>
      <c r="G61" s="129">
        <f>IF(ISBLANK(F61),"-",(F61/$D$50*$D$47*$B$67)*$B$56/$D$59)</f>
        <v>2.215774470064298E-3</v>
      </c>
      <c r="H61" s="130">
        <f t="shared" si="0"/>
        <v>0.73859149002143265</v>
      </c>
    </row>
    <row r="62" spans="1:8" ht="27" customHeight="1" x14ac:dyDescent="0.4">
      <c r="A62" s="75" t="s">
        <v>85</v>
      </c>
      <c r="B62" s="76">
        <v>1</v>
      </c>
      <c r="C62" s="184"/>
      <c r="D62" s="187"/>
      <c r="E62" s="131">
        <v>4</v>
      </c>
      <c r="F62" s="132"/>
      <c r="G62" s="133" t="str">
        <f>IF(ISBLANK(F62),"-",(F62/$D$50*$D$47*$B$67)*$B$56/$D$59)</f>
        <v>-</v>
      </c>
      <c r="H62" s="134" t="str">
        <f t="shared" si="0"/>
        <v>-</v>
      </c>
    </row>
    <row r="63" spans="1:8" ht="26.25" customHeight="1" x14ac:dyDescent="0.4">
      <c r="A63" s="75" t="s">
        <v>86</v>
      </c>
      <c r="B63" s="76">
        <v>1</v>
      </c>
      <c r="C63" s="183" t="s">
        <v>87</v>
      </c>
      <c r="D63" s="185">
        <v>10.146699999999999</v>
      </c>
      <c r="E63" s="123">
        <v>1</v>
      </c>
      <c r="F63" s="124">
        <v>1056926</v>
      </c>
      <c r="G63" s="125">
        <f>IF(ISBLANK(F63),"-",(F63/$D$50*$D$47*$B$67)*$B$56/$D$63)</f>
        <v>2.1436693430157065E-3</v>
      </c>
      <c r="H63" s="135">
        <f t="shared" si="0"/>
        <v>0.71455644767190218</v>
      </c>
    </row>
    <row r="64" spans="1:8" ht="26.25" customHeight="1" x14ac:dyDescent="0.4">
      <c r="A64" s="75" t="s">
        <v>88</v>
      </c>
      <c r="B64" s="76">
        <v>1</v>
      </c>
      <c r="C64" s="178"/>
      <c r="D64" s="186"/>
      <c r="E64" s="127">
        <v>2</v>
      </c>
      <c r="F64" s="128">
        <v>1047379</v>
      </c>
      <c r="G64" s="129">
        <f>IF(ISBLANK(F64),"-",(F64/$D$50*$D$47*$B$67)*$B$56/$D$63)</f>
        <v>2.1243060089528006E-3</v>
      </c>
      <c r="H64" s="136">
        <f t="shared" si="0"/>
        <v>0.70810200298426684</v>
      </c>
    </row>
    <row r="65" spans="1:10" ht="26.25" customHeight="1" x14ac:dyDescent="0.4">
      <c r="A65" s="75" t="s">
        <v>89</v>
      </c>
      <c r="B65" s="76">
        <v>1</v>
      </c>
      <c r="C65" s="178"/>
      <c r="D65" s="186"/>
      <c r="E65" s="127">
        <v>3</v>
      </c>
      <c r="F65" s="128">
        <v>1045629</v>
      </c>
      <c r="G65" s="129">
        <f>IF(ISBLANK(F65),"-",(F65/$D$50*$D$47*$B$67)*$B$56/$D$63)</f>
        <v>2.1207566390344925E-3</v>
      </c>
      <c r="H65" s="136">
        <f t="shared" si="0"/>
        <v>0.70691887967816414</v>
      </c>
    </row>
    <row r="66" spans="1:10" ht="27" customHeight="1" x14ac:dyDescent="0.4">
      <c r="A66" s="75" t="s">
        <v>90</v>
      </c>
      <c r="B66" s="76">
        <v>1</v>
      </c>
      <c r="C66" s="184"/>
      <c r="D66" s="187"/>
      <c r="E66" s="131">
        <v>4</v>
      </c>
      <c r="F66" s="132"/>
      <c r="G66" s="129" t="str">
        <f>IF(ISBLANK(F66),"-",(F66/$D$50*$D$47*$B$67)*$B$56/$D$63)</f>
        <v>-</v>
      </c>
      <c r="H66" s="137" t="str">
        <f t="shared" si="0"/>
        <v>-</v>
      </c>
    </row>
    <row r="67" spans="1:10" ht="26.25" customHeight="1" x14ac:dyDescent="0.4">
      <c r="A67" s="75" t="s">
        <v>91</v>
      </c>
      <c r="B67" s="138">
        <f>(B66/B65)*(B64/B63)*(B62/B61)*(B60/B59)*B58</f>
        <v>50</v>
      </c>
      <c r="C67" s="183" t="s">
        <v>92</v>
      </c>
      <c r="D67" s="185">
        <v>10.2248</v>
      </c>
      <c r="E67" s="123">
        <v>1</v>
      </c>
      <c r="F67" s="124">
        <v>1079312</v>
      </c>
      <c r="G67" s="125">
        <f>IF(ISBLANK(F67),"-",(F67/$D$50*$D$47*$B$67)*$B$56/$D$67)</f>
        <v>2.1723521068426452E-3</v>
      </c>
      <c r="H67" s="126">
        <f t="shared" si="0"/>
        <v>0.72411736894754841</v>
      </c>
    </row>
    <row r="68" spans="1:10" ht="27" customHeight="1" x14ac:dyDescent="0.4">
      <c r="A68" s="139" t="s">
        <v>93</v>
      </c>
      <c r="B68" s="140">
        <f>(D47*B67)/D56*B56</f>
        <v>10</v>
      </c>
      <c r="C68" s="178"/>
      <c r="D68" s="186"/>
      <c r="E68" s="127">
        <v>2</v>
      </c>
      <c r="F68" s="128">
        <v>1079383</v>
      </c>
      <c r="G68" s="129">
        <f>IF(ISBLANK(F68),"-",(F68/$D$50*$D$47*$B$67)*$B$56/$D$67)</f>
        <v>2.1724950099138484E-3</v>
      </c>
      <c r="H68" s="130">
        <f t="shared" si="0"/>
        <v>0.72416500330461608</v>
      </c>
    </row>
    <row r="69" spans="1:10" ht="26.25" customHeight="1" x14ac:dyDescent="0.4">
      <c r="A69" s="179" t="s">
        <v>66</v>
      </c>
      <c r="B69" s="189"/>
      <c r="C69" s="178"/>
      <c r="D69" s="186"/>
      <c r="E69" s="127">
        <v>3</v>
      </c>
      <c r="F69" s="128">
        <v>1065315</v>
      </c>
      <c r="G69" s="129">
        <f>IF(ISBLANK(F69),"-",(F69/$D$50*$D$47*$B$67)*$B$56/$D$67)</f>
        <v>2.1441800746226044E-3</v>
      </c>
      <c r="H69" s="130">
        <f t="shared" si="0"/>
        <v>0.7147266915408681</v>
      </c>
    </row>
    <row r="70" spans="1:10" ht="27" customHeight="1" thickBot="1" x14ac:dyDescent="0.45">
      <c r="A70" s="181"/>
      <c r="B70" s="190"/>
      <c r="C70" s="188"/>
      <c r="D70" s="187"/>
      <c r="E70" s="131">
        <v>4</v>
      </c>
      <c r="F70" s="132"/>
      <c r="G70" s="133" t="str">
        <f>IF(ISBLANK(F70),"-",(F70/$D$50*$D$47*$B$67)*$B$56/$D$67)</f>
        <v>-</v>
      </c>
      <c r="H70" s="134" t="str">
        <f t="shared" si="0"/>
        <v>-</v>
      </c>
      <c r="J70" s="198" t="s">
        <v>103</v>
      </c>
    </row>
    <row r="71" spans="1:10" ht="26.25" customHeight="1" x14ac:dyDescent="0.4">
      <c r="A71" s="141"/>
      <c r="B71" s="141"/>
      <c r="C71" s="141"/>
      <c r="D71" s="141"/>
      <c r="E71" s="141"/>
      <c r="F71" s="110" t="s">
        <v>59</v>
      </c>
      <c r="G71" s="165">
        <f>AVERAGE(G59:G70)</f>
        <v>2.1710192245274593E-3</v>
      </c>
      <c r="H71" s="143">
        <f>AVERAGE(H59:H70)</f>
        <v>0.72367307484248633</v>
      </c>
      <c r="J71" s="143">
        <f>AVERAGE(Calcitriol!H59:H70,H59:H70)</f>
        <v>0.73568772584327646</v>
      </c>
    </row>
    <row r="72" spans="1:10" ht="26.25" customHeight="1" thickBot="1" x14ac:dyDescent="0.45">
      <c r="A72" s="52"/>
      <c r="B72" s="52"/>
      <c r="C72" s="141"/>
      <c r="D72" s="141"/>
      <c r="E72" s="141"/>
      <c r="F72" s="101" t="s">
        <v>72</v>
      </c>
      <c r="G72" s="144">
        <f>STDEV(G59:G70)/G71</f>
        <v>1.9006571001775375E-2</v>
      </c>
      <c r="H72" s="144">
        <f>STDEV(H59:H70)/H71</f>
        <v>1.9006571001775392E-2</v>
      </c>
      <c r="J72" s="377">
        <f>STDEV(Calcitriol!H59:H70,H59:H70)/J71</f>
        <v>2.6498263832539188E-2</v>
      </c>
    </row>
    <row r="73" spans="1:10" ht="27" customHeight="1" thickBot="1" x14ac:dyDescent="0.45">
      <c r="A73" s="141"/>
      <c r="B73" s="141"/>
      <c r="C73" s="142"/>
      <c r="D73" s="145"/>
      <c r="E73" s="145"/>
      <c r="F73" s="115" t="s">
        <v>16</v>
      </c>
      <c r="G73" s="146">
        <f>COUNT(G59:G70)</f>
        <v>9</v>
      </c>
      <c r="H73" s="146">
        <f>COUNT(H59:H70)</f>
        <v>9</v>
      </c>
      <c r="J73" s="146">
        <f>COUNT(Calcitriol!H59:H70,H59:H70)</f>
        <v>15</v>
      </c>
    </row>
    <row r="74" spans="1:10" ht="18.75" customHeight="1" x14ac:dyDescent="0.3">
      <c r="A74" s="141"/>
      <c r="B74" s="141"/>
      <c r="C74" s="142"/>
      <c r="D74" s="145"/>
      <c r="E74" s="145"/>
      <c r="F74" s="145"/>
      <c r="G74" s="145"/>
      <c r="H74" s="142"/>
    </row>
    <row r="75" spans="1:10" ht="26.25" customHeight="1" x14ac:dyDescent="0.3">
      <c r="A75" s="147" t="s">
        <v>94</v>
      </c>
      <c r="B75" s="148" t="s">
        <v>95</v>
      </c>
      <c r="C75" s="178" t="str">
        <f>B20</f>
        <v xml:space="preserve">Calcitriol </v>
      </c>
      <c r="D75" s="178"/>
      <c r="E75" s="149" t="s">
        <v>96</v>
      </c>
      <c r="F75" s="150">
        <f>H71</f>
        <v>0.72367307484248633</v>
      </c>
      <c r="G75" s="52"/>
      <c r="H75" s="142"/>
    </row>
    <row r="76" spans="1:10" ht="19.5" customHeight="1" x14ac:dyDescent="0.3">
      <c r="A76" s="151"/>
      <c r="B76" s="152"/>
      <c r="C76" s="153"/>
      <c r="D76" s="153"/>
      <c r="E76" s="152"/>
      <c r="F76" s="152"/>
      <c r="G76" s="152"/>
      <c r="H76" s="152"/>
    </row>
    <row r="77" spans="1:10" ht="18.75" customHeight="1" x14ac:dyDescent="0.3">
      <c r="A77" s="52"/>
      <c r="B77" s="120" t="s">
        <v>22</v>
      </c>
      <c r="C77" s="52"/>
      <c r="D77" s="52"/>
      <c r="E77" s="142" t="s">
        <v>23</v>
      </c>
      <c r="F77" s="142"/>
      <c r="G77" s="142" t="s">
        <v>24</v>
      </c>
      <c r="H77" s="52"/>
    </row>
    <row r="78" spans="1:10" ht="54.95" customHeight="1" x14ac:dyDescent="0.3">
      <c r="A78" s="154" t="s">
        <v>25</v>
      </c>
      <c r="B78" s="155"/>
      <c r="C78" s="155"/>
      <c r="D78" s="141"/>
      <c r="E78" s="156"/>
      <c r="F78" s="157"/>
      <c r="G78" s="158"/>
      <c r="H78" s="158"/>
    </row>
    <row r="79" spans="1:10" ht="54.95" customHeight="1" x14ac:dyDescent="0.3">
      <c r="A79" s="154" t="s">
        <v>26</v>
      </c>
      <c r="B79" s="159"/>
      <c r="C79" s="159"/>
      <c r="D79" s="160"/>
      <c r="E79" s="161"/>
      <c r="F79" s="157"/>
      <c r="G79" s="162"/>
      <c r="H79" s="162"/>
    </row>
    <row r="250" spans="1:1" x14ac:dyDescent="0.2">
      <c r="A250">
        <v>0</v>
      </c>
    </row>
  </sheetData>
  <sheetProtection formatCells="0" formatColumns="0"/>
  <mergeCells count="21">
    <mergeCell ref="A1:I7"/>
    <mergeCell ref="A8:I14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  <mergeCell ref="C32:H32"/>
    <mergeCell ref="B26:C26"/>
    <mergeCell ref="B27:C27"/>
    <mergeCell ref="C29:H29"/>
    <mergeCell ref="C31:H31"/>
  </mergeCells>
  <conditionalFormatting sqref="D51">
    <cfRule type="cellIs" dxfId="3" priority="2" operator="greaterThan">
      <formula>0.02</formula>
    </cfRule>
  </conditionalFormatting>
  <conditionalFormatting sqref="G72">
    <cfRule type="cellIs" dxfId="2" priority="3" operator="greaterThan">
      <formula>0.02</formula>
    </cfRule>
  </conditionalFormatting>
  <conditionalFormatting sqref="H72">
    <cfRule type="cellIs" dxfId="1" priority="4" operator="greaterThan">
      <formula>0.02</formula>
    </cfRule>
  </conditionalFormatting>
  <pageMargins left="0.7" right="0.7" top="0.75" bottom="0.75" header="0.3" footer="0.3"/>
  <pageSetup scale="31" orientation="portrait" horizontalDpi="4294967295" verticalDpi="4294967295" r:id="rId1"/>
  <headerFooter>
    <oddHeader>&amp;LVer.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Calcitriol</vt:lpstr>
      <vt:lpstr>SST (2)</vt:lpstr>
      <vt:lpstr>Calcitriol (2)</vt:lpstr>
      <vt:lpstr>Calcitriol!Print_Area</vt:lpstr>
      <vt:lpstr>'Calcitriol (2)'!Print_Area</vt:lpstr>
      <vt:lpstr>SST!Print_Area</vt:lpstr>
      <vt:lpstr>'SST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2017-07-25T05:52:13Z</cp:lastPrinted>
  <dcterms:created xsi:type="dcterms:W3CDTF">2005-07-05T10:19:27Z</dcterms:created>
  <dcterms:modified xsi:type="dcterms:W3CDTF">2017-07-25T06:31:33Z</dcterms:modified>
</cp:coreProperties>
</file>