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5"/>
  </bookViews>
  <sheets>
    <sheet name="SST" sheetId="1" r:id="rId1"/>
    <sheet name="SST (2)" sheetId="6" r:id="rId2"/>
    <sheet name="RD" sheetId="2" r:id="rId3"/>
    <sheet name="chlorpheniramine maleate 1" sheetId="3" r:id="rId4"/>
    <sheet name="VIT C " sheetId="4" r:id="rId5"/>
    <sheet name="PHENYLEPHRINE HCL" sheetId="5" r:id="rId6"/>
  </sheets>
  <definedNames>
    <definedName name="_xlnm.Print_Area" localSheetId="3">'chlorpheniramine maleate 1'!$A$1:$I$81</definedName>
    <definedName name="_xlnm.Print_Area" localSheetId="5">'PHENYLEPHRINE HCL'!$A$1:$H$81</definedName>
    <definedName name="_xlnm.Print_Area" localSheetId="4">'VIT C 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5" l="1"/>
  <c r="D58" i="5" s="1"/>
  <c r="B57" i="4"/>
  <c r="B57" i="3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42" i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F44" i="5"/>
  <c r="F42" i="5"/>
  <c r="D42" i="5"/>
  <c r="G41" i="5"/>
  <c r="E41" i="5"/>
  <c r="G40" i="5"/>
  <c r="E40" i="5"/>
  <c r="G39" i="5"/>
  <c r="E39" i="5"/>
  <c r="G38" i="5"/>
  <c r="E38" i="5"/>
  <c r="B34" i="5"/>
  <c r="D44" i="5" s="1"/>
  <c r="B30" i="5"/>
  <c r="C77" i="4"/>
  <c r="H72" i="4"/>
  <c r="G72" i="4"/>
  <c r="B69" i="4"/>
  <c r="H68" i="4"/>
  <c r="G68" i="4"/>
  <c r="H64" i="4"/>
  <c r="G64" i="4"/>
  <c r="D58" i="4"/>
  <c r="B70" i="4" s="1"/>
  <c r="B58" i="4"/>
  <c r="E56" i="4"/>
  <c r="B55" i="4"/>
  <c r="D48" i="4"/>
  <c r="D49" i="4" s="1"/>
  <c r="B45" i="4"/>
  <c r="F42" i="4"/>
  <c r="D42" i="4"/>
  <c r="G41" i="4"/>
  <c r="E41" i="4"/>
  <c r="G40" i="4"/>
  <c r="E40" i="4"/>
  <c r="G39" i="4"/>
  <c r="E39" i="4"/>
  <c r="G38" i="4"/>
  <c r="E38" i="4"/>
  <c r="B34" i="4"/>
  <c r="F44" i="4" s="1"/>
  <c r="F45" i="4" s="1"/>
  <c r="F46" i="4" s="1"/>
  <c r="B30" i="4"/>
  <c r="C77" i="3"/>
  <c r="H72" i="3"/>
  <c r="G72" i="3"/>
  <c r="G70" i="3"/>
  <c r="H70" i="3" s="1"/>
  <c r="G69" i="3"/>
  <c r="H69" i="3" s="1"/>
  <c r="B69" i="3"/>
  <c r="H68" i="3"/>
  <c r="G68" i="3"/>
  <c r="H64" i="3"/>
  <c r="G64" i="3"/>
  <c r="B58" i="3"/>
  <c r="D58" i="3"/>
  <c r="E56" i="3"/>
  <c r="B55" i="3"/>
  <c r="B45" i="3"/>
  <c r="D48" i="3" s="1"/>
  <c r="D49" i="3" s="1"/>
  <c r="F44" i="3"/>
  <c r="F42" i="3"/>
  <c r="D42" i="3"/>
  <c r="G41" i="3"/>
  <c r="E41" i="3"/>
  <c r="G40" i="3"/>
  <c r="E40" i="3"/>
  <c r="G39" i="3"/>
  <c r="E39" i="3"/>
  <c r="G38" i="3"/>
  <c r="E38" i="3"/>
  <c r="B34" i="3"/>
  <c r="D44" i="3" s="1"/>
  <c r="B30" i="3"/>
  <c r="C35" i="2"/>
  <c r="D33" i="2"/>
  <c r="C37" i="2" s="1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5" l="1"/>
  <c r="G42" i="5"/>
  <c r="F45" i="5"/>
  <c r="F46" i="5" s="1"/>
  <c r="D45" i="5"/>
  <c r="D46" i="5" s="1"/>
  <c r="D52" i="5"/>
  <c r="D50" i="5"/>
  <c r="E42" i="5"/>
  <c r="G42" i="4"/>
  <c r="D50" i="4"/>
  <c r="D50" i="3"/>
  <c r="G42" i="3"/>
  <c r="D45" i="3"/>
  <c r="D46" i="3" s="1"/>
  <c r="F45" i="3"/>
  <c r="F46" i="3" s="1"/>
  <c r="D52" i="3"/>
  <c r="E42" i="3"/>
  <c r="C39" i="2"/>
  <c r="B70" i="3"/>
  <c r="D52" i="4"/>
  <c r="D44" i="4"/>
  <c r="D45" i="4" s="1"/>
  <c r="D46" i="4" s="1"/>
  <c r="E42" i="4"/>
  <c r="D51" i="4" l="1"/>
  <c r="G71" i="4"/>
  <c r="H71" i="4" s="1"/>
  <c r="G66" i="4"/>
  <c r="H66" i="4" s="1"/>
  <c r="G63" i="4"/>
  <c r="H63" i="4" s="1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D51" i="3"/>
  <c r="G71" i="3"/>
  <c r="H71" i="3" s="1"/>
  <c r="G61" i="3"/>
  <c r="H61" i="3" s="1"/>
  <c r="G67" i="3"/>
  <c r="H67" i="3" s="1"/>
  <c r="G66" i="3"/>
  <c r="H66" i="3" s="1"/>
  <c r="G63" i="3"/>
  <c r="H63" i="3" s="1"/>
  <c r="G65" i="3"/>
  <c r="H65" i="3" s="1"/>
  <c r="G62" i="3"/>
  <c r="H62" i="3" s="1"/>
  <c r="D51" i="5"/>
  <c r="G70" i="5"/>
  <c r="H70" i="5" s="1"/>
  <c r="G61" i="5"/>
  <c r="H61" i="5" s="1"/>
  <c r="G67" i="5"/>
  <c r="H67" i="5" s="1"/>
  <c r="G69" i="5"/>
  <c r="H69" i="5" s="1"/>
  <c r="G66" i="5"/>
  <c r="H66" i="5" s="1"/>
  <c r="G63" i="5"/>
  <c r="H63" i="5" s="1"/>
  <c r="G71" i="5"/>
  <c r="H71" i="5" s="1"/>
  <c r="G65" i="5"/>
  <c r="H65" i="5" s="1"/>
  <c r="G62" i="5"/>
  <c r="H62" i="5" s="1"/>
  <c r="H73" i="4" l="1"/>
  <c r="H75" i="4"/>
  <c r="H73" i="3"/>
  <c r="G77" i="3" s="1"/>
  <c r="H75" i="3"/>
  <c r="H73" i="5"/>
  <c r="G77" i="5" s="1"/>
  <c r="H75" i="5"/>
  <c r="H74" i="5" l="1"/>
  <c r="H74" i="4"/>
  <c r="G77" i="4"/>
  <c r="H74" i="3"/>
</calcChain>
</file>

<file path=xl/sharedStrings.xml><?xml version="1.0" encoding="utf-8"?>
<sst xmlns="http://schemas.openxmlformats.org/spreadsheetml/2006/main" count="408" uniqueCount="121">
  <si>
    <t>HPLC System Suitability Report</t>
  </si>
  <si>
    <t>Analysis Data</t>
  </si>
  <si>
    <t>Assay</t>
  </si>
  <si>
    <t>Sample(s)</t>
  </si>
  <si>
    <t>Reference Substance:</t>
  </si>
  <si>
    <t xml:space="preserve">FLUSIN C </t>
  </si>
  <si>
    <t>% age Purity:</t>
  </si>
  <si>
    <t>NDQD201704373</t>
  </si>
  <si>
    <t>Weight (mg):</t>
  </si>
  <si>
    <t>Chlopheniramine maleate 20mg, phenylephrine hydrochloride 5mg, vitamin c 50 mg.</t>
  </si>
  <si>
    <t>Standard Conc (mg/mL):</t>
  </si>
  <si>
    <t>Each 5 ml contains chlopheniramine maleate 2mg, pheylephrine hydrochloride 5mg,vitamin c 50mg.</t>
  </si>
  <si>
    <t>2017-04-24 12:40:07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</si>
  <si>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</si>
  <si>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</si>
  <si>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</si>
  <si>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</si>
  <si>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</si>
  <si>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</si>
  <si>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</si>
  <si>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</si>
  <si>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</si>
  <si>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</si>
  <si>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</si>
  <si>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</si>
  <si>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</si>
  <si>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</si>
  <si>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</si>
  <si>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</si>
  <si>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</si>
  <si>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</si>
  <si>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</si>
  <si>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</si>
  <si>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</si>
  <si>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</si>
  <si>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</si>
  <si>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</si>
  <si>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</si>
  <si>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</si>
  <si>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</si>
  <si>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</si>
  <si>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</si>
  <si>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</si>
  <si>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</si>
  <si>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</si>
  <si>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</si>
  <si>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</si>
  <si>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</si>
  <si>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</si>
  <si>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</si>
  <si>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</si>
  <si>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</si>
  <si>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</si>
  <si>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</si>
  <si>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</si>
  <si>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</si>
  <si>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</si>
  <si>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</si>
  <si>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</si>
  <si>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</si>
  <si>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</si>
  <si>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</si>
  <si>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</si>
  <si>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</si>
  <si>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</si>
  <si>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</si>
  <si>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</si>
  <si>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</si>
  <si>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</si>
  <si>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</si>
  <si>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</si>
  <si>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</si>
  <si>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</si>
  <si>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</si>
  <si>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</si>
  <si>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</si>
  <si>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</si>
  <si>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</si>
  <si>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</si>
  <si>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</si>
  <si>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</si>
  <si>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</si>
  <si>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</si>
  <si>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</si>
  <si>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</si>
  <si>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</si>
  <si>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</si>
  <si>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</si>
  <si>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</si>
  <si>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</si>
  <si>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</si>
  <si>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</si>
  <si>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</si>
  <si>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</si>
  <si>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</si>
  <si>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</si>
  <si>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</si>
  <si>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</si>
  <si>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</si>
  <si>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</si>
  <si>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</si>
  <si>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</si>
  <si>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</si>
  <si>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</si>
  <si>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</si>
  <si>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</si>
  <si>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</si>
  <si>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</si>
  <si>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</si>
  <si>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</si>
  <si>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Chlopheniramine maleate </t>
  </si>
  <si>
    <t>ASCORBIC ACID</t>
  </si>
  <si>
    <t>Phenylephrine hcl</t>
  </si>
  <si>
    <t>Chlorpheniramine maleate</t>
  </si>
  <si>
    <t>C 30 1</t>
  </si>
  <si>
    <t xml:space="preserve"> vitamin c 50 mg.</t>
  </si>
  <si>
    <t>Ascorbic acid</t>
  </si>
  <si>
    <t>A34 4</t>
  </si>
  <si>
    <t xml:space="preserve"> phenylephrine hydrochloride 5mg</t>
  </si>
  <si>
    <t>phenylephrine hcl</t>
  </si>
  <si>
    <t>P24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</si>
</sst>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D53" sqref="D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99.01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18.62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B20/25*1/50</f>
        <v>1.4896E-2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533584</v>
      </c>
      <c r="C24" s="18">
        <v>6330.66</v>
      </c>
      <c r="D24" s="19">
        <v>1.1299999999999999</v>
      </c>
      <c r="E24" s="20">
        <v>2.33</v>
      </c>
    </row>
    <row r="25" spans="1:6" ht="16.5" customHeight="1" x14ac:dyDescent="0.3">
      <c r="A25" s="17">
        <v>2</v>
      </c>
      <c r="B25" s="18">
        <v>535235</v>
      </c>
      <c r="C25" s="18">
        <v>6339.42</v>
      </c>
      <c r="D25" s="19">
        <v>1.1399999999999999</v>
      </c>
      <c r="E25" s="19">
        <v>2.33</v>
      </c>
    </row>
    <row r="26" spans="1:6" ht="16.5" customHeight="1" x14ac:dyDescent="0.3">
      <c r="A26" s="17">
        <v>3</v>
      </c>
      <c r="B26" s="18">
        <v>535424</v>
      </c>
      <c r="C26" s="18">
        <v>6384.62</v>
      </c>
      <c r="D26" s="19">
        <v>1.07</v>
      </c>
      <c r="E26" s="19">
        <v>2.34</v>
      </c>
    </row>
    <row r="27" spans="1:6" ht="16.5" customHeight="1" x14ac:dyDescent="0.3">
      <c r="A27" s="17">
        <v>4</v>
      </c>
      <c r="B27" s="18">
        <v>538079</v>
      </c>
      <c r="C27" s="18">
        <v>6343.49</v>
      </c>
      <c r="D27" s="19">
        <v>1.0900000000000001</v>
      </c>
      <c r="E27" s="19">
        <v>2.33</v>
      </c>
    </row>
    <row r="28" spans="1:6" ht="16.5" customHeight="1" x14ac:dyDescent="0.3">
      <c r="A28" s="17">
        <v>5</v>
      </c>
      <c r="B28" s="18">
        <v>534724</v>
      </c>
      <c r="C28" s="18">
        <v>6428.07</v>
      </c>
      <c r="D28" s="19">
        <v>1.07</v>
      </c>
      <c r="E28" s="19">
        <v>2.34</v>
      </c>
    </row>
    <row r="29" spans="1:6" ht="16.5" customHeight="1" x14ac:dyDescent="0.3">
      <c r="A29" s="17">
        <v>6</v>
      </c>
      <c r="B29" s="21">
        <v>534911</v>
      </c>
      <c r="C29" s="21">
        <v>6338.67</v>
      </c>
      <c r="D29" s="22">
        <v>1.0900000000000001</v>
      </c>
      <c r="E29" s="22">
        <v>2.34</v>
      </c>
    </row>
    <row r="30" spans="1:6" ht="16.5" customHeight="1" x14ac:dyDescent="0.3">
      <c r="A30" s="23" t="s">
        <v>18</v>
      </c>
      <c r="B30" s="24">
        <f>AVERAGE(B24:B29)</f>
        <v>535326.16666666663</v>
      </c>
      <c r="C30" s="25">
        <f>AVERAGE(C24:C29)</f>
        <v>6360.8216666666667</v>
      </c>
      <c r="D30" s="26">
        <f>AVERAGE(D24:D29)</f>
        <v>1.0983333333333334</v>
      </c>
      <c r="E30" s="26">
        <f>AVERAGE(E24:E29)</f>
        <v>2.335</v>
      </c>
    </row>
    <row r="31" spans="1:6" ht="16.5" customHeight="1" x14ac:dyDescent="0.3">
      <c r="A31" s="27" t="s">
        <v>19</v>
      </c>
      <c r="B31" s="28">
        <f>(STDEV(B24:B29)/B30)</f>
        <v>2.791560381541297E-3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20.51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0.41020000000000001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282854565</v>
      </c>
      <c r="C45" s="18">
        <v>6702.92</v>
      </c>
      <c r="D45" s="19">
        <v>1.1100000000000001</v>
      </c>
      <c r="E45" s="20">
        <v>2.72</v>
      </c>
    </row>
    <row r="46" spans="1:6" ht="16.5" customHeight="1" x14ac:dyDescent="0.3">
      <c r="A46" s="17">
        <v>2</v>
      </c>
      <c r="B46" s="18">
        <v>283757765</v>
      </c>
      <c r="C46" s="18">
        <v>6698.05</v>
      </c>
      <c r="D46" s="19">
        <v>1.1100000000000001</v>
      </c>
      <c r="E46" s="19">
        <v>2.72</v>
      </c>
    </row>
    <row r="47" spans="1:6" ht="16.5" customHeight="1" x14ac:dyDescent="0.3">
      <c r="A47" s="17">
        <v>3</v>
      </c>
      <c r="B47" s="18">
        <v>283443903</v>
      </c>
      <c r="C47" s="18">
        <v>6722.2</v>
      </c>
      <c r="D47" s="19">
        <v>1.1200000000000001</v>
      </c>
      <c r="E47" s="19">
        <v>2.72</v>
      </c>
    </row>
    <row r="48" spans="1:6" ht="16.5" customHeight="1" x14ac:dyDescent="0.3">
      <c r="A48" s="17">
        <v>4</v>
      </c>
      <c r="B48" s="18">
        <v>283531776</v>
      </c>
      <c r="C48" s="18">
        <v>6709.02</v>
      </c>
      <c r="D48" s="19">
        <v>1.1399999999999999</v>
      </c>
      <c r="E48" s="19">
        <v>2.72</v>
      </c>
    </row>
    <row r="49" spans="1:7" ht="16.5" customHeight="1" x14ac:dyDescent="0.3">
      <c r="A49" s="17">
        <v>5</v>
      </c>
      <c r="B49" s="18">
        <v>282625396</v>
      </c>
      <c r="C49" s="18">
        <v>6769.19</v>
      </c>
      <c r="D49" s="19">
        <v>1.1200000000000001</v>
      </c>
      <c r="E49" s="19">
        <v>2.72</v>
      </c>
    </row>
    <row r="50" spans="1:7" ht="16.5" customHeight="1" x14ac:dyDescent="0.3">
      <c r="A50" s="17">
        <v>6</v>
      </c>
      <c r="B50" s="21">
        <v>283991341</v>
      </c>
      <c r="C50" s="21">
        <v>6688.54</v>
      </c>
      <c r="D50" s="22">
        <v>1.1399999999999999</v>
      </c>
      <c r="E50" s="22">
        <v>2.72</v>
      </c>
    </row>
    <row r="51" spans="1:7" ht="16.5" customHeight="1" x14ac:dyDescent="0.3">
      <c r="A51" s="23" t="s">
        <v>18</v>
      </c>
      <c r="B51" s="24">
        <f>AVERAGE(B45:B50)</f>
        <v>283367457.66666669</v>
      </c>
      <c r="C51" s="25">
        <f>AVERAGE(C45:C50)</f>
        <v>6714.9866666666676</v>
      </c>
      <c r="D51" s="26">
        <f>AVERAGE(D45:D50)</f>
        <v>1.1233333333333333</v>
      </c>
      <c r="E51" s="26">
        <f>AVERAGE(E45:E50)</f>
        <v>2.72</v>
      </c>
    </row>
    <row r="52" spans="1:7" ht="16.5" customHeight="1" x14ac:dyDescent="0.3">
      <c r="A52" s="27" t="s">
        <v>19</v>
      </c>
      <c r="B52" s="28">
        <f>(STDEV(B45:B50)/B51)</f>
        <v>1.8594304703587366E-3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91" t="s">
        <v>25</v>
      </c>
      <c r="C59" s="49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B45" sqref="B45:E50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4" width="25.85546875" style="82" customWidth="1"/>
    <col min="5" max="5" width="25.7109375" style="82" customWidth="1"/>
    <col min="6" max="6" width="23.140625" style="82" customWidth="1"/>
    <col min="7" max="7" width="28.42578125" style="82" customWidth="1"/>
    <col min="8" max="8" width="21.5703125" style="82" customWidth="1"/>
    <col min="9" max="9" width="9.140625" style="82" customWidth="1"/>
    <col min="10" max="16384" width="9.140625" style="8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3"/>
    </row>
    <row r="18" spans="1:5" ht="16.5" customHeight="1" x14ac:dyDescent="0.3">
      <c r="A18" s="96" t="s">
        <v>4</v>
      </c>
      <c r="B18" s="8" t="s">
        <v>112</v>
      </c>
      <c r="C18" s="93"/>
      <c r="D18" s="93"/>
      <c r="E18" s="93"/>
    </row>
    <row r="19" spans="1:5" ht="16.5" customHeight="1" x14ac:dyDescent="0.3">
      <c r="A19" s="96" t="s">
        <v>6</v>
      </c>
      <c r="B19" s="12">
        <v>99.09</v>
      </c>
      <c r="C19" s="93"/>
      <c r="D19" s="93"/>
      <c r="E19" s="93"/>
    </row>
    <row r="20" spans="1:5" ht="16.5" customHeight="1" x14ac:dyDescent="0.3">
      <c r="A20" s="8" t="s">
        <v>8</v>
      </c>
      <c r="B20" s="12">
        <v>20.39</v>
      </c>
      <c r="C20" s="93"/>
      <c r="D20" s="93"/>
      <c r="E20" s="93"/>
    </row>
    <row r="21" spans="1:5" ht="16.5" customHeight="1" x14ac:dyDescent="0.3">
      <c r="A21" s="8" t="s">
        <v>10</v>
      </c>
      <c r="B21" s="13">
        <f>B20/50*5/50</f>
        <v>4.0780000000000004E-2</v>
      </c>
      <c r="C21" s="93"/>
      <c r="D21" s="93"/>
      <c r="E21" s="93"/>
    </row>
    <row r="22" spans="1:5" ht="15.75" customHeight="1" x14ac:dyDescent="0.25">
      <c r="A22" s="93"/>
      <c r="B22" s="93"/>
      <c r="C22" s="93"/>
      <c r="D22" s="93"/>
      <c r="E22" s="9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479369</v>
      </c>
      <c r="C24" s="18">
        <v>9909.7000000000007</v>
      </c>
      <c r="D24" s="19">
        <v>1.08</v>
      </c>
      <c r="E24" s="20">
        <v>5.92</v>
      </c>
    </row>
    <row r="25" spans="1:5" ht="16.5" customHeight="1" x14ac:dyDescent="0.3">
      <c r="A25" s="17">
        <v>2</v>
      </c>
      <c r="B25" s="18">
        <v>479281</v>
      </c>
      <c r="C25" s="18">
        <v>10021.73</v>
      </c>
      <c r="D25" s="19">
        <v>1.08</v>
      </c>
      <c r="E25" s="19">
        <v>5.91</v>
      </c>
    </row>
    <row r="26" spans="1:5" ht="16.5" customHeight="1" x14ac:dyDescent="0.3">
      <c r="A26" s="17">
        <v>3</v>
      </c>
      <c r="B26" s="18">
        <v>481140</v>
      </c>
      <c r="C26" s="18">
        <v>9992.06</v>
      </c>
      <c r="D26" s="19">
        <v>1.0900000000000001</v>
      </c>
      <c r="E26" s="19">
        <v>5.91</v>
      </c>
    </row>
    <row r="27" spans="1:5" ht="16.5" customHeight="1" x14ac:dyDescent="0.3">
      <c r="A27" s="17">
        <v>4</v>
      </c>
      <c r="B27" s="18">
        <v>480070</v>
      </c>
      <c r="C27" s="18">
        <v>10088.57</v>
      </c>
      <c r="D27" s="19">
        <v>1.06</v>
      </c>
      <c r="E27" s="19">
        <v>5.91</v>
      </c>
    </row>
    <row r="28" spans="1:5" ht="16.5" customHeight="1" x14ac:dyDescent="0.3">
      <c r="A28" s="17">
        <v>5</v>
      </c>
      <c r="B28" s="18">
        <v>479057</v>
      </c>
      <c r="C28" s="18">
        <v>10281.27</v>
      </c>
      <c r="D28" s="19">
        <v>1.06</v>
      </c>
      <c r="E28" s="19">
        <v>5.91</v>
      </c>
    </row>
    <row r="29" spans="1:5" ht="16.5" customHeight="1" x14ac:dyDescent="0.3">
      <c r="A29" s="17">
        <v>6</v>
      </c>
      <c r="B29" s="21">
        <v>480774</v>
      </c>
      <c r="C29" s="21">
        <v>10146.540000000001</v>
      </c>
      <c r="D29" s="22">
        <v>1.06</v>
      </c>
      <c r="E29" s="22">
        <v>5.91</v>
      </c>
    </row>
    <row r="30" spans="1:5" ht="16.5" customHeight="1" x14ac:dyDescent="0.3">
      <c r="A30" s="23" t="s">
        <v>18</v>
      </c>
      <c r="B30" s="24">
        <f>AVERAGE(B24:B29)</f>
        <v>479948.5</v>
      </c>
      <c r="C30" s="25">
        <f>AVERAGE(C24:C29)</f>
        <v>10073.311666666666</v>
      </c>
      <c r="D30" s="26">
        <f>AVERAGE(D24:D29)</f>
        <v>1.071666666666667</v>
      </c>
      <c r="E30" s="26">
        <f>AVERAGE(E24:E29)</f>
        <v>5.9116666666666662</v>
      </c>
    </row>
    <row r="31" spans="1:5" ht="16.5" customHeight="1" x14ac:dyDescent="0.3">
      <c r="A31" s="27" t="s">
        <v>19</v>
      </c>
      <c r="B31" s="28">
        <f>(STDEV(B24:B29)/B30)</f>
        <v>1.7904128065023162E-3</v>
      </c>
      <c r="C31" s="29"/>
      <c r="D31" s="29"/>
      <c r="E31" s="30"/>
    </row>
    <row r="32" spans="1:5" s="82" customFormat="1" ht="16.5" customHeight="1" x14ac:dyDescent="0.3">
      <c r="A32" s="31" t="s">
        <v>20</v>
      </c>
      <c r="B32" s="32">
        <f>COUNT(B24:B29)</f>
        <v>6</v>
      </c>
      <c r="C32" s="33"/>
      <c r="D32" s="94"/>
      <c r="E32" s="35"/>
    </row>
    <row r="33" spans="1:5" s="82" customFormat="1" ht="15.75" customHeight="1" x14ac:dyDescent="0.25">
      <c r="A33" s="93"/>
      <c r="B33" s="93"/>
      <c r="C33" s="93"/>
      <c r="D33" s="93"/>
      <c r="E33" s="93"/>
    </row>
    <row r="34" spans="1:5" s="82" customFormat="1" ht="16.5" customHeight="1" x14ac:dyDescent="0.3">
      <c r="A34" s="96" t="s">
        <v>21</v>
      </c>
      <c r="B34" s="40" t="s">
        <v>22</v>
      </c>
      <c r="C34" s="107"/>
      <c r="D34" s="107"/>
      <c r="E34" s="107"/>
    </row>
    <row r="35" spans="1:5" ht="16.5" customHeight="1" x14ac:dyDescent="0.3">
      <c r="A35" s="96"/>
      <c r="B35" s="40" t="s">
        <v>23</v>
      </c>
      <c r="C35" s="107"/>
      <c r="D35" s="107"/>
      <c r="E35" s="107"/>
    </row>
    <row r="36" spans="1:5" ht="16.5" customHeight="1" x14ac:dyDescent="0.3">
      <c r="A36" s="96"/>
      <c r="B36" s="40" t="s">
        <v>24</v>
      </c>
      <c r="C36" s="107"/>
      <c r="D36" s="107"/>
      <c r="E36" s="107"/>
    </row>
    <row r="37" spans="1:5" ht="15.75" customHeight="1" x14ac:dyDescent="0.25">
      <c r="A37" s="93"/>
      <c r="B37" s="93"/>
      <c r="C37" s="93"/>
      <c r="D37" s="93"/>
      <c r="E37" s="93"/>
    </row>
    <row r="38" spans="1:5" ht="16.5" customHeight="1" x14ac:dyDescent="0.3">
      <c r="A38" s="5" t="s">
        <v>1</v>
      </c>
      <c r="B38" s="6"/>
    </row>
    <row r="39" spans="1:5" ht="16.5" customHeight="1" x14ac:dyDescent="0.3">
      <c r="A39" s="96" t="s">
        <v>4</v>
      </c>
      <c r="B39" s="8"/>
      <c r="C39" s="93"/>
      <c r="D39" s="93"/>
      <c r="E39" s="93"/>
    </row>
    <row r="40" spans="1:5" ht="16.5" customHeight="1" x14ac:dyDescent="0.3">
      <c r="A40" s="96" t="s">
        <v>6</v>
      </c>
      <c r="B40" s="12"/>
      <c r="C40" s="93"/>
      <c r="D40" s="93"/>
      <c r="E40" s="93"/>
    </row>
    <row r="41" spans="1:5" ht="16.5" customHeight="1" x14ac:dyDescent="0.3">
      <c r="A41" s="8" t="s">
        <v>8</v>
      </c>
      <c r="B41" s="12"/>
      <c r="C41" s="93"/>
      <c r="D41" s="93"/>
      <c r="E41" s="93"/>
    </row>
    <row r="42" spans="1:5" ht="16.5" customHeight="1" x14ac:dyDescent="0.3">
      <c r="A42" s="8" t="s">
        <v>10</v>
      </c>
      <c r="B42" s="13"/>
      <c r="C42" s="93"/>
      <c r="D42" s="93"/>
      <c r="E42" s="93"/>
    </row>
    <row r="43" spans="1:5" ht="15.75" customHeight="1" x14ac:dyDescent="0.25">
      <c r="A43" s="93"/>
      <c r="B43" s="93"/>
      <c r="C43" s="93"/>
      <c r="D43" s="93"/>
      <c r="E43" s="9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82" customFormat="1" ht="16.5" customHeight="1" x14ac:dyDescent="0.3">
      <c r="A53" s="31" t="s">
        <v>20</v>
      </c>
      <c r="B53" s="32">
        <f>COUNT(B45:B50)</f>
        <v>0</v>
      </c>
      <c r="C53" s="33"/>
      <c r="D53" s="94"/>
      <c r="E53" s="35"/>
    </row>
    <row r="54" spans="1:7" s="82" customFormat="1" ht="15.75" customHeight="1" x14ac:dyDescent="0.25">
      <c r="A54" s="93"/>
      <c r="B54" s="93"/>
      <c r="C54" s="93"/>
      <c r="D54" s="93"/>
      <c r="E54" s="93"/>
    </row>
    <row r="55" spans="1:7" s="82" customFormat="1" ht="16.5" customHeight="1" x14ac:dyDescent="0.3">
      <c r="A55" s="96" t="s">
        <v>21</v>
      </c>
      <c r="B55" s="40" t="s">
        <v>22</v>
      </c>
      <c r="C55" s="107"/>
      <c r="D55" s="107"/>
      <c r="E55" s="107"/>
    </row>
    <row r="56" spans="1:7" ht="16.5" customHeight="1" x14ac:dyDescent="0.3">
      <c r="A56" s="96"/>
      <c r="B56" s="40" t="s">
        <v>23</v>
      </c>
      <c r="C56" s="107"/>
      <c r="D56" s="107"/>
      <c r="E56" s="107"/>
    </row>
    <row r="57" spans="1:7" ht="16.5" customHeight="1" x14ac:dyDescent="0.3">
      <c r="A57" s="96"/>
      <c r="B57" s="40" t="s">
        <v>24</v>
      </c>
      <c r="C57" s="107"/>
      <c r="D57" s="107"/>
      <c r="E57" s="107"/>
    </row>
    <row r="58" spans="1:7" ht="14.25" customHeight="1" thickBot="1" x14ac:dyDescent="0.3">
      <c r="A58" s="80"/>
      <c r="B58" s="81"/>
      <c r="D58" s="83"/>
      <c r="F58" s="86"/>
      <c r="G58" s="86"/>
    </row>
    <row r="59" spans="1:7" ht="15" customHeight="1" x14ac:dyDescent="0.3">
      <c r="B59" s="491" t="s">
        <v>25</v>
      </c>
      <c r="C59" s="49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7" zoomScale="60" workbookViewId="0">
      <selection activeCell="C42" sqref="C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97" t="s">
        <v>30</v>
      </c>
      <c r="B1" s="497"/>
      <c r="C1" s="497"/>
      <c r="D1" s="497"/>
      <c r="E1" s="497"/>
      <c r="F1" s="497"/>
      <c r="G1" s="105"/>
    </row>
    <row r="2" spans="1:7" ht="12.75" customHeight="1" x14ac:dyDescent="0.3">
      <c r="A2" s="497"/>
      <c r="B2" s="497"/>
      <c r="C2" s="497"/>
      <c r="D2" s="497"/>
      <c r="E2" s="497"/>
      <c r="F2" s="497"/>
      <c r="G2" s="105"/>
    </row>
    <row r="3" spans="1:7" ht="12.75" customHeight="1" x14ac:dyDescent="0.3">
      <c r="A3" s="497"/>
      <c r="B3" s="497"/>
      <c r="C3" s="497"/>
      <c r="D3" s="497"/>
      <c r="E3" s="497"/>
      <c r="F3" s="497"/>
      <c r="G3" s="105"/>
    </row>
    <row r="4" spans="1:7" ht="12.75" customHeight="1" x14ac:dyDescent="0.3">
      <c r="A4" s="497"/>
      <c r="B4" s="497"/>
      <c r="C4" s="497"/>
      <c r="D4" s="497"/>
      <c r="E4" s="497"/>
      <c r="F4" s="497"/>
      <c r="G4" s="105"/>
    </row>
    <row r="5" spans="1:7" ht="12.75" customHeight="1" x14ac:dyDescent="0.3">
      <c r="A5" s="497"/>
      <c r="B5" s="497"/>
      <c r="C5" s="497"/>
      <c r="D5" s="497"/>
      <c r="E5" s="497"/>
      <c r="F5" s="497"/>
      <c r="G5" s="105"/>
    </row>
    <row r="6" spans="1:7" ht="12.75" customHeight="1" x14ac:dyDescent="0.3">
      <c r="A6" s="497"/>
      <c r="B6" s="497"/>
      <c r="C6" s="497"/>
      <c r="D6" s="497"/>
      <c r="E6" s="497"/>
      <c r="F6" s="497"/>
      <c r="G6" s="105"/>
    </row>
    <row r="7" spans="1:7" ht="12.75" customHeight="1" x14ac:dyDescent="0.3">
      <c r="A7" s="497"/>
      <c r="B7" s="497"/>
      <c r="C7" s="497"/>
      <c r="D7" s="497"/>
      <c r="E7" s="497"/>
      <c r="F7" s="497"/>
      <c r="G7" s="105"/>
    </row>
    <row r="8" spans="1:7" ht="15" customHeight="1" x14ac:dyDescent="0.3">
      <c r="A8" s="496" t="s">
        <v>31</v>
      </c>
      <c r="B8" s="496"/>
      <c r="C8" s="496"/>
      <c r="D8" s="496"/>
      <c r="E8" s="496"/>
      <c r="F8" s="496"/>
      <c r="G8" s="106"/>
    </row>
    <row r="9" spans="1:7" ht="12.75" customHeight="1" x14ac:dyDescent="0.3">
      <c r="A9" s="496"/>
      <c r="B9" s="496"/>
      <c r="C9" s="496"/>
      <c r="D9" s="496"/>
      <c r="E9" s="496"/>
      <c r="F9" s="496"/>
      <c r="G9" s="106"/>
    </row>
    <row r="10" spans="1:7" ht="12.75" customHeight="1" x14ac:dyDescent="0.3">
      <c r="A10" s="496"/>
      <c r="B10" s="496"/>
      <c r="C10" s="496"/>
      <c r="D10" s="496"/>
      <c r="E10" s="496"/>
      <c r="F10" s="496"/>
      <c r="G10" s="106"/>
    </row>
    <row r="11" spans="1:7" ht="12.75" customHeight="1" x14ac:dyDescent="0.3">
      <c r="A11" s="496"/>
      <c r="B11" s="496"/>
      <c r="C11" s="496"/>
      <c r="D11" s="496"/>
      <c r="E11" s="496"/>
      <c r="F11" s="496"/>
      <c r="G11" s="106"/>
    </row>
    <row r="12" spans="1:7" ht="12.75" customHeight="1" x14ac:dyDescent="0.3">
      <c r="A12" s="496"/>
      <c r="B12" s="496"/>
      <c r="C12" s="496"/>
      <c r="D12" s="496"/>
      <c r="E12" s="496"/>
      <c r="F12" s="496"/>
      <c r="G12" s="106"/>
    </row>
    <row r="13" spans="1:7" ht="12.75" customHeight="1" x14ac:dyDescent="0.3">
      <c r="A13" s="496"/>
      <c r="B13" s="496"/>
      <c r="C13" s="496"/>
      <c r="D13" s="496"/>
      <c r="E13" s="496"/>
      <c r="F13" s="496"/>
      <c r="G13" s="106"/>
    </row>
    <row r="14" spans="1:7" ht="12.75" customHeight="1" x14ac:dyDescent="0.3">
      <c r="A14" s="496"/>
      <c r="B14" s="496"/>
      <c r="C14" s="496"/>
      <c r="D14" s="496"/>
      <c r="E14" s="496"/>
      <c r="F14" s="496"/>
      <c r="G14" s="106"/>
    </row>
    <row r="15" spans="1:7" ht="13.5" customHeight="1" x14ac:dyDescent="0.3"/>
    <row r="16" spans="1:7" ht="19.5" customHeight="1" x14ac:dyDescent="0.3">
      <c r="A16" s="492" t="s">
        <v>32</v>
      </c>
      <c r="B16" s="493"/>
      <c r="C16" s="493"/>
      <c r="D16" s="493"/>
      <c r="E16" s="493"/>
      <c r="F16" s="494"/>
    </row>
    <row r="17" spans="1:13" ht="18.75" customHeight="1" x14ac:dyDescent="0.3">
      <c r="A17" s="495" t="s">
        <v>33</v>
      </c>
      <c r="B17" s="495"/>
      <c r="C17" s="495"/>
      <c r="D17" s="495"/>
      <c r="E17" s="495"/>
      <c r="F17" s="495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12.39921</v>
      </c>
      <c r="C29" s="60">
        <v>18.65427</v>
      </c>
      <c r="D29" s="60">
        <v>20.222449999999998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18.641249999999999</v>
      </c>
      <c r="D30" s="60">
        <v>20.207229999999999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18.668150000000001</v>
      </c>
      <c r="D31" s="63">
        <v>20.25074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12.39921</v>
      </c>
      <c r="C33" s="66">
        <f>AVERAGE(C29:C32)</f>
        <v>18.654556666666664</v>
      </c>
      <c r="D33" s="66">
        <f>AVERAGE(D29:D32)</f>
        <v>20.226806666666665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6.2553466666666644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7.8275966666666648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1.2513449827454275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8" t="s">
        <v>30</v>
      </c>
      <c r="B1" s="498"/>
      <c r="C1" s="498"/>
      <c r="D1" s="498"/>
      <c r="E1" s="498"/>
      <c r="F1" s="498"/>
      <c r="G1" s="498"/>
      <c r="H1" s="498"/>
    </row>
    <row r="2" spans="1:8" x14ac:dyDescent="0.25">
      <c r="A2" s="498"/>
      <c r="B2" s="498"/>
      <c r="C2" s="498"/>
      <c r="D2" s="498"/>
      <c r="E2" s="498"/>
      <c r="F2" s="498"/>
      <c r="G2" s="498"/>
      <c r="H2" s="498"/>
    </row>
    <row r="3" spans="1:8" x14ac:dyDescent="0.25">
      <c r="A3" s="498"/>
      <c r="B3" s="498"/>
      <c r="C3" s="498"/>
      <c r="D3" s="498"/>
      <c r="E3" s="498"/>
      <c r="F3" s="498"/>
      <c r="G3" s="498"/>
      <c r="H3" s="498"/>
    </row>
    <row r="4" spans="1:8" x14ac:dyDescent="0.25">
      <c r="A4" s="498"/>
      <c r="B4" s="498"/>
      <c r="C4" s="498"/>
      <c r="D4" s="498"/>
      <c r="E4" s="498"/>
      <c r="F4" s="498"/>
      <c r="G4" s="498"/>
      <c r="H4" s="498"/>
    </row>
    <row r="5" spans="1:8" x14ac:dyDescent="0.25">
      <c r="A5" s="498"/>
      <c r="B5" s="498"/>
      <c r="C5" s="498"/>
      <c r="D5" s="498"/>
      <c r="E5" s="498"/>
      <c r="F5" s="498"/>
      <c r="G5" s="498"/>
      <c r="H5" s="498"/>
    </row>
    <row r="6" spans="1:8" x14ac:dyDescent="0.25">
      <c r="A6" s="498"/>
      <c r="B6" s="498"/>
      <c r="C6" s="498"/>
      <c r="D6" s="498"/>
      <c r="E6" s="498"/>
      <c r="F6" s="498"/>
      <c r="G6" s="498"/>
      <c r="H6" s="498"/>
    </row>
    <row r="7" spans="1:8" x14ac:dyDescent="0.25">
      <c r="A7" s="498"/>
      <c r="B7" s="498"/>
      <c r="C7" s="498"/>
      <c r="D7" s="498"/>
      <c r="E7" s="498"/>
      <c r="F7" s="498"/>
      <c r="G7" s="498"/>
      <c r="H7" s="498"/>
    </row>
    <row r="8" spans="1:8" x14ac:dyDescent="0.25">
      <c r="A8" s="499" t="s">
        <v>31</v>
      </c>
      <c r="B8" s="499"/>
      <c r="C8" s="499"/>
      <c r="D8" s="499"/>
      <c r="E8" s="499"/>
      <c r="F8" s="499"/>
      <c r="G8" s="499"/>
      <c r="H8" s="499"/>
    </row>
    <row r="9" spans="1:8" x14ac:dyDescent="0.25">
      <c r="A9" s="499"/>
      <c r="B9" s="499"/>
      <c r="C9" s="499"/>
      <c r="D9" s="499"/>
      <c r="E9" s="499"/>
      <c r="F9" s="499"/>
      <c r="G9" s="499"/>
      <c r="H9" s="499"/>
    </row>
    <row r="10" spans="1:8" x14ac:dyDescent="0.25">
      <c r="A10" s="499"/>
      <c r="B10" s="499"/>
      <c r="C10" s="499"/>
      <c r="D10" s="499"/>
      <c r="E10" s="499"/>
      <c r="F10" s="499"/>
      <c r="G10" s="499"/>
      <c r="H10" s="499"/>
    </row>
    <row r="11" spans="1:8" x14ac:dyDescent="0.25">
      <c r="A11" s="499"/>
      <c r="B11" s="499"/>
      <c r="C11" s="499"/>
      <c r="D11" s="499"/>
      <c r="E11" s="499"/>
      <c r="F11" s="499"/>
      <c r="G11" s="499"/>
      <c r="H11" s="499"/>
    </row>
    <row r="12" spans="1:8" x14ac:dyDescent="0.25">
      <c r="A12" s="499"/>
      <c r="B12" s="499"/>
      <c r="C12" s="499"/>
      <c r="D12" s="499"/>
      <c r="E12" s="499"/>
      <c r="F12" s="499"/>
      <c r="G12" s="499"/>
      <c r="H12" s="499"/>
    </row>
    <row r="13" spans="1:8" x14ac:dyDescent="0.25">
      <c r="A13" s="499"/>
      <c r="B13" s="499"/>
      <c r="C13" s="499"/>
      <c r="D13" s="499"/>
      <c r="E13" s="499"/>
      <c r="F13" s="499"/>
      <c r="G13" s="499"/>
      <c r="H13" s="499"/>
    </row>
    <row r="14" spans="1:8" x14ac:dyDescent="0.25">
      <c r="A14" s="499"/>
      <c r="B14" s="499"/>
      <c r="C14" s="499"/>
      <c r="D14" s="499"/>
      <c r="E14" s="499"/>
      <c r="F14" s="499"/>
      <c r="G14" s="499"/>
      <c r="H14" s="499"/>
    </row>
    <row r="15" spans="1:8" ht="19.5" customHeight="1" x14ac:dyDescent="0.25"/>
    <row r="16" spans="1:8" ht="19.5" customHeight="1" x14ac:dyDescent="0.3">
      <c r="A16" s="492" t="s">
        <v>32</v>
      </c>
      <c r="B16" s="493"/>
      <c r="C16" s="493"/>
      <c r="D16" s="493"/>
      <c r="E16" s="493"/>
      <c r="F16" s="493"/>
      <c r="G16" s="493"/>
      <c r="H16" s="494"/>
    </row>
    <row r="17" spans="1:14" ht="20.25" customHeight="1" x14ac:dyDescent="0.25">
      <c r="A17" s="500" t="s">
        <v>45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111" t="s">
        <v>34</v>
      </c>
      <c r="B18" s="501" t="s">
        <v>5</v>
      </c>
      <c r="C18" s="501"/>
    </row>
    <row r="19" spans="1:14" ht="26.25" customHeight="1" x14ac:dyDescent="0.4">
      <c r="A19" s="111" t="s">
        <v>35</v>
      </c>
      <c r="B19" s="489" t="s">
        <v>7</v>
      </c>
      <c r="C19" s="234">
        <v>25</v>
      </c>
    </row>
    <row r="20" spans="1:14" ht="26.25" customHeight="1" x14ac:dyDescent="0.4">
      <c r="A20" s="111" t="s">
        <v>36</v>
      </c>
      <c r="B20" s="489" t="s">
        <v>110</v>
      </c>
      <c r="C20" s="212"/>
    </row>
    <row r="21" spans="1:14" ht="26.25" customHeight="1" x14ac:dyDescent="0.4">
      <c r="A21" s="111" t="s">
        <v>37</v>
      </c>
      <c r="B21" s="502" t="s">
        <v>11</v>
      </c>
      <c r="C21" s="502"/>
      <c r="D21" s="502"/>
      <c r="E21" s="502"/>
      <c r="F21" s="502"/>
      <c r="G21" s="502"/>
      <c r="H21" s="502"/>
      <c r="I21" s="502"/>
    </row>
    <row r="22" spans="1:14" ht="26.25" customHeight="1" x14ac:dyDescent="0.4">
      <c r="A22" s="111" t="s">
        <v>38</v>
      </c>
      <c r="B22" s="467" t="s">
        <v>12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39</v>
      </c>
      <c r="B23" s="213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501" t="s">
        <v>113</v>
      </c>
      <c r="C26" s="501"/>
    </row>
    <row r="27" spans="1:14" ht="26.25" customHeight="1" x14ac:dyDescent="0.4">
      <c r="A27" s="116" t="s">
        <v>46</v>
      </c>
      <c r="B27" s="502" t="s">
        <v>114</v>
      </c>
      <c r="C27" s="502"/>
    </row>
    <row r="28" spans="1:14" ht="27" customHeight="1" x14ac:dyDescent="0.4">
      <c r="A28" s="116" t="s">
        <v>6</v>
      </c>
      <c r="B28" s="211">
        <v>99.01</v>
      </c>
    </row>
    <row r="29" spans="1:14" s="9" customFormat="1" ht="27" customHeight="1" x14ac:dyDescent="0.4">
      <c r="A29" s="116" t="s">
        <v>47</v>
      </c>
      <c r="B29" s="210">
        <v>0</v>
      </c>
      <c r="C29" s="512" t="s">
        <v>48</v>
      </c>
      <c r="D29" s="513"/>
      <c r="E29" s="513"/>
      <c r="F29" s="513"/>
      <c r="G29" s="513"/>
      <c r="H29" s="514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99.01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0">
        <v>1</v>
      </c>
      <c r="C31" s="515" t="s">
        <v>51</v>
      </c>
      <c r="D31" s="516"/>
      <c r="E31" s="516"/>
      <c r="F31" s="516"/>
      <c r="G31" s="516"/>
      <c r="H31" s="517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0">
        <v>1</v>
      </c>
      <c r="C32" s="515" t="s">
        <v>53</v>
      </c>
      <c r="D32" s="516"/>
      <c r="E32" s="516"/>
      <c r="F32" s="516"/>
      <c r="G32" s="516"/>
      <c r="H32" s="517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4">
        <v>25</v>
      </c>
      <c r="C36" s="110"/>
      <c r="D36" s="504" t="s">
        <v>57</v>
      </c>
      <c r="E36" s="505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5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5">
        <v>50</v>
      </c>
      <c r="C38" s="132">
        <v>1</v>
      </c>
      <c r="D38" s="216">
        <v>540492</v>
      </c>
      <c r="E38" s="176">
        <f>IF(ISBLANK(D38),"-",$D$48/$D$45*D38)</f>
        <v>586354.8594023909</v>
      </c>
      <c r="F38" s="216">
        <v>604118</v>
      </c>
      <c r="G38" s="168">
        <f>IF(ISBLANK(F38),"-",$D$48/$F$45*F38)</f>
        <v>579998.64053367893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5">
        <v>1</v>
      </c>
      <c r="C39" s="128">
        <v>2</v>
      </c>
      <c r="D39" s="217">
        <v>542570</v>
      </c>
      <c r="E39" s="177">
        <f>IF(ISBLANK(D39),"-",$D$48/$D$45*D39)</f>
        <v>588609.18582690437</v>
      </c>
      <c r="F39" s="217">
        <v>601184</v>
      </c>
      <c r="G39" s="169">
        <f>IF(ISBLANK(F39),"-",$D$48/$F$45*F39)</f>
        <v>577181.78023266851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5">
        <v>1</v>
      </c>
      <c r="C40" s="128">
        <v>3</v>
      </c>
      <c r="D40" s="217">
        <v>539466</v>
      </c>
      <c r="E40" s="177">
        <f>IF(ISBLANK(D40),"-",$D$48/$D$45*D40)</f>
        <v>585241.79929096124</v>
      </c>
      <c r="F40" s="217">
        <v>601887</v>
      </c>
      <c r="G40" s="169">
        <f>IF(ISBLANK(F40),"-",$D$48/$F$45*F40)</f>
        <v>577856.71301781177</v>
      </c>
      <c r="L40" s="122"/>
      <c r="M40" s="122"/>
      <c r="N40" s="133"/>
    </row>
    <row r="41" spans="1:14" ht="26.25" customHeight="1" x14ac:dyDescent="0.4">
      <c r="A41" s="127" t="s">
        <v>66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5">
        <v>1</v>
      </c>
      <c r="C42" s="135" t="s">
        <v>68</v>
      </c>
      <c r="D42" s="196">
        <f>AVERAGE(D38:D41)</f>
        <v>540842.66666666663</v>
      </c>
      <c r="E42" s="158">
        <f>AVERAGE(E38:E41)</f>
        <v>586735.28150675213</v>
      </c>
      <c r="F42" s="136">
        <f>AVERAGE(F38:F41)</f>
        <v>602396.33333333337</v>
      </c>
      <c r="G42" s="137">
        <f>AVERAGE(G38:G41)</f>
        <v>578345.7112613864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0">
        <v>18.62</v>
      </c>
      <c r="E43" s="133"/>
      <c r="F43" s="219">
        <v>21.04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18.62</v>
      </c>
      <c r="E44" s="139"/>
      <c r="F44" s="138">
        <f>F43*$B$34</f>
        <v>21.04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1250</v>
      </c>
      <c r="C45" s="198" t="s">
        <v>74</v>
      </c>
      <c r="D45" s="200">
        <f>D44*$B$30/100</f>
        <v>18.435662000000001</v>
      </c>
      <c r="E45" s="141"/>
      <c r="F45" s="140">
        <f>F44*$B$30/100</f>
        <v>20.831703999999998</v>
      </c>
      <c r="G45" s="141"/>
    </row>
    <row r="46" spans="1:14" ht="19.5" customHeight="1" x14ac:dyDescent="0.3">
      <c r="A46" s="506" t="s">
        <v>75</v>
      </c>
      <c r="B46" s="510"/>
      <c r="C46" s="198" t="s">
        <v>76</v>
      </c>
      <c r="D46" s="199">
        <f>D45/$B$45</f>
        <v>1.4748529600000001E-2</v>
      </c>
      <c r="E46" s="141"/>
      <c r="F46" s="142">
        <f>F45/$B$45</f>
        <v>1.6665363199999998E-2</v>
      </c>
      <c r="G46" s="141"/>
    </row>
    <row r="47" spans="1:14" ht="27" customHeight="1" x14ac:dyDescent="0.4">
      <c r="A47" s="508"/>
      <c r="B47" s="511"/>
      <c r="C47" s="198" t="s">
        <v>77</v>
      </c>
      <c r="D47" s="221">
        <v>1.6E-2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582540.49638406921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8.2608469020097833E-3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>Each 5 ml contains chlopheniramine maleate 2mg, pheylephrine hydrochloride 5mg,vitamin c 50mg.</v>
      </c>
    </row>
    <row r="56" spans="1:12" ht="26.25" customHeight="1" x14ac:dyDescent="0.4">
      <c r="A56" s="206" t="s">
        <v>84</v>
      </c>
      <c r="B56" s="222">
        <v>5</v>
      </c>
      <c r="C56" s="187" t="s">
        <v>85</v>
      </c>
      <c r="D56" s="223">
        <v>2</v>
      </c>
      <c r="E56" s="187" t="str">
        <f>B20</f>
        <v xml:space="preserve">Chlopheniramine maleate </v>
      </c>
    </row>
    <row r="57" spans="1:12" ht="18.75" x14ac:dyDescent="0.3">
      <c r="A57" s="112" t="s">
        <v>86</v>
      </c>
      <c r="B57" s="233">
        <f>RD!C39</f>
        <v>1.2513449827454275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6.2567249137271377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4">
        <v>50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5">
        <v>1</v>
      </c>
      <c r="C61" s="521" t="s">
        <v>95</v>
      </c>
      <c r="D61" s="518">
        <v>2.6592600000000002</v>
      </c>
      <c r="E61" s="180">
        <v>1</v>
      </c>
      <c r="F61" s="224">
        <v>600064</v>
      </c>
      <c r="G61" s="191">
        <f>IF(ISBLANK(F61),"-",(F61/$D$50*$D$47*$B$69)*$D$58/$D$61)</f>
        <v>1.9388655675699544</v>
      </c>
      <c r="H61" s="188">
        <f t="shared" ref="H61:H72" si="0">IF(ISBLANK(F61),"-",G61/$D$56)</f>
        <v>0.96943278378497721</v>
      </c>
      <c r="L61" s="118"/>
    </row>
    <row r="62" spans="1:12" s="9" customFormat="1" ht="26.25" customHeight="1" x14ac:dyDescent="0.4">
      <c r="A62" s="127" t="s">
        <v>96</v>
      </c>
      <c r="B62" s="215">
        <v>1</v>
      </c>
      <c r="C62" s="522"/>
      <c r="D62" s="519"/>
      <c r="E62" s="181">
        <v>2</v>
      </c>
      <c r="F62" s="217">
        <v>601304</v>
      </c>
      <c r="G62" s="192">
        <f>IF(ISBLANK(F62),"-",(F62/$D$50*$D$47*$B$69)*$D$58/$D$61)</f>
        <v>1.9428721290430426</v>
      </c>
      <c r="H62" s="189">
        <f t="shared" si="0"/>
        <v>0.97143606452152131</v>
      </c>
      <c r="L62" s="118"/>
    </row>
    <row r="63" spans="1:12" s="9" customFormat="1" ht="24.75" customHeight="1" x14ac:dyDescent="0.4">
      <c r="A63" s="127" t="s">
        <v>97</v>
      </c>
      <c r="B63" s="215">
        <v>1</v>
      </c>
      <c r="C63" s="522"/>
      <c r="D63" s="519"/>
      <c r="E63" s="181">
        <v>3</v>
      </c>
      <c r="F63" s="217">
        <v>598022</v>
      </c>
      <c r="G63" s="192">
        <f>IF(ISBLANK(F63),"-",(F63/$D$50*$D$47*$B$69)*$D$58/$D$61)</f>
        <v>1.9322676655312094</v>
      </c>
      <c r="H63" s="189">
        <f t="shared" si="0"/>
        <v>0.96613383276560472</v>
      </c>
      <c r="L63" s="118"/>
    </row>
    <row r="64" spans="1:12" ht="27" customHeight="1" x14ac:dyDescent="0.4">
      <c r="A64" s="127" t="s">
        <v>98</v>
      </c>
      <c r="B64" s="215">
        <v>1</v>
      </c>
      <c r="C64" s="523"/>
      <c r="D64" s="520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5">
        <v>1</v>
      </c>
      <c r="C65" s="521" t="s">
        <v>100</v>
      </c>
      <c r="D65" s="518">
        <v>2.5864699999999998</v>
      </c>
      <c r="E65" s="151">
        <v>1</v>
      </c>
      <c r="F65" s="217">
        <v>571623</v>
      </c>
      <c r="G65" s="191">
        <f>IF(ISBLANK(F65),"-",(F65/$D$50*$D$47*$B$69)*$D$58/$D$65)</f>
        <v>1.898948452525892</v>
      </c>
      <c r="H65" s="188">
        <f t="shared" si="0"/>
        <v>0.94947422626294598</v>
      </c>
    </row>
    <row r="66" spans="1:11" ht="23.25" customHeight="1" x14ac:dyDescent="0.4">
      <c r="A66" s="127" t="s">
        <v>101</v>
      </c>
      <c r="B66" s="215">
        <v>1</v>
      </c>
      <c r="C66" s="522"/>
      <c r="D66" s="519"/>
      <c r="E66" s="152">
        <v>2</v>
      </c>
      <c r="F66" s="217">
        <v>568372</v>
      </c>
      <c r="G66" s="192">
        <f>IF(ISBLANK(F66),"-",(F66/$D$50*$D$47*$B$69)*$D$58/$D$65)</f>
        <v>1.8881485347143943</v>
      </c>
      <c r="H66" s="189">
        <f t="shared" si="0"/>
        <v>0.94407426735719713</v>
      </c>
    </row>
    <row r="67" spans="1:11" ht="24.75" customHeight="1" x14ac:dyDescent="0.4">
      <c r="A67" s="127" t="s">
        <v>102</v>
      </c>
      <c r="B67" s="215">
        <v>1</v>
      </c>
      <c r="C67" s="522"/>
      <c r="D67" s="519"/>
      <c r="E67" s="152">
        <v>3</v>
      </c>
      <c r="F67" s="217">
        <v>568703</v>
      </c>
      <c r="G67" s="192">
        <f>IF(ISBLANK(F67),"-",(F67/$D$50*$D$47*$B$69)*$D$58/$D$65)</f>
        <v>1.8892481264694252</v>
      </c>
      <c r="H67" s="189">
        <f t="shared" si="0"/>
        <v>0.9446240632347126</v>
      </c>
    </row>
    <row r="68" spans="1:11" ht="27" customHeight="1" x14ac:dyDescent="0.4">
      <c r="A68" s="127" t="s">
        <v>103</v>
      </c>
      <c r="B68" s="215">
        <v>1</v>
      </c>
      <c r="C68" s="523"/>
      <c r="D68" s="520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50</v>
      </c>
      <c r="C69" s="521" t="s">
        <v>105</v>
      </c>
      <c r="D69" s="518">
        <v>2.7813500000000002</v>
      </c>
      <c r="E69" s="151">
        <v>1</v>
      </c>
      <c r="F69" s="224"/>
      <c r="G69" s="191" t="str">
        <f>IF(ISBLANK(F69),"-",(F69/$D$50*$D$47*$B$69)*$D$58/$D$69)</f>
        <v>-</v>
      </c>
      <c r="H69" s="189" t="str">
        <f t="shared" si="0"/>
        <v>-</v>
      </c>
    </row>
    <row r="70" spans="1:11" ht="22.5" customHeight="1" x14ac:dyDescent="0.4">
      <c r="A70" s="205" t="s">
        <v>106</v>
      </c>
      <c r="B70" s="226">
        <f>(D47*B69)/D56*D58</f>
        <v>2.5026899654908554</v>
      </c>
      <c r="C70" s="522"/>
      <c r="D70" s="519"/>
      <c r="E70" s="152">
        <v>2</v>
      </c>
      <c r="F70" s="217"/>
      <c r="G70" s="192" t="str">
        <f>IF(ISBLANK(F70),"-",(F70/$D$50*$D$47*$B$69)*$D$58/$D$69)</f>
        <v>-</v>
      </c>
      <c r="H70" s="189" t="str">
        <f t="shared" si="0"/>
        <v>-</v>
      </c>
    </row>
    <row r="71" spans="1:11" ht="23.25" customHeight="1" x14ac:dyDescent="0.4">
      <c r="A71" s="506" t="s">
        <v>75</v>
      </c>
      <c r="B71" s="507"/>
      <c r="C71" s="522"/>
      <c r="D71" s="519"/>
      <c r="E71" s="152">
        <v>3</v>
      </c>
      <c r="F71" s="217">
        <v>627198</v>
      </c>
      <c r="G71" s="192">
        <f>IF(ISBLANK(F71),"-",(F71/$D$50*$D$47*$B$69)*$D$58/$D$69)</f>
        <v>1.9375813614552679</v>
      </c>
      <c r="H71" s="189">
        <f t="shared" si="0"/>
        <v>0.96879068072763397</v>
      </c>
    </row>
    <row r="72" spans="1:11" ht="23.25" customHeight="1" x14ac:dyDescent="0.4">
      <c r="A72" s="508"/>
      <c r="B72" s="509"/>
      <c r="C72" s="524"/>
      <c r="D72" s="520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0.95913798837922748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8">
        <f>STDEV(H61:H72)/H73</f>
        <v>1.2982392901575109E-2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29">
        <f>COUNT(H61:H72)</f>
        <v>7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1" t="s">
        <v>108</v>
      </c>
      <c r="C77" s="503" t="str">
        <f>B20</f>
        <v xml:space="preserve">Chlopheniramine maleate </v>
      </c>
      <c r="D77" s="503"/>
      <c r="E77" s="179" t="s">
        <v>109</v>
      </c>
      <c r="F77" s="179"/>
      <c r="G77" s="232">
        <f>H73</f>
        <v>0.95913798837922748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42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8" t="s">
        <v>30</v>
      </c>
      <c r="B1" s="498"/>
      <c r="C1" s="498"/>
      <c r="D1" s="498"/>
      <c r="E1" s="498"/>
      <c r="F1" s="498"/>
      <c r="G1" s="498"/>
      <c r="H1" s="498"/>
    </row>
    <row r="2" spans="1:8" x14ac:dyDescent="0.25">
      <c r="A2" s="498"/>
      <c r="B2" s="498"/>
      <c r="C2" s="498"/>
      <c r="D2" s="498"/>
      <c r="E2" s="498"/>
      <c r="F2" s="498"/>
      <c r="G2" s="498"/>
      <c r="H2" s="498"/>
    </row>
    <row r="3" spans="1:8" x14ac:dyDescent="0.25">
      <c r="A3" s="498"/>
      <c r="B3" s="498"/>
      <c r="C3" s="498"/>
      <c r="D3" s="498"/>
      <c r="E3" s="498"/>
      <c r="F3" s="498"/>
      <c r="G3" s="498"/>
      <c r="H3" s="498"/>
    </row>
    <row r="4" spans="1:8" x14ac:dyDescent="0.25">
      <c r="A4" s="498"/>
      <c r="B4" s="498"/>
      <c r="C4" s="498"/>
      <c r="D4" s="498"/>
      <c r="E4" s="498"/>
      <c r="F4" s="498"/>
      <c r="G4" s="498"/>
      <c r="H4" s="498"/>
    </row>
    <row r="5" spans="1:8" x14ac:dyDescent="0.25">
      <c r="A5" s="498"/>
      <c r="B5" s="498"/>
      <c r="C5" s="498"/>
      <c r="D5" s="498"/>
      <c r="E5" s="498"/>
      <c r="F5" s="498"/>
      <c r="G5" s="498"/>
      <c r="H5" s="498"/>
    </row>
    <row r="6" spans="1:8" x14ac:dyDescent="0.25">
      <c r="A6" s="498"/>
      <c r="B6" s="498"/>
      <c r="C6" s="498"/>
      <c r="D6" s="498"/>
      <c r="E6" s="498"/>
      <c r="F6" s="498"/>
      <c r="G6" s="498"/>
      <c r="H6" s="498"/>
    </row>
    <row r="7" spans="1:8" x14ac:dyDescent="0.25">
      <c r="A7" s="498"/>
      <c r="B7" s="498"/>
      <c r="C7" s="498"/>
      <c r="D7" s="498"/>
      <c r="E7" s="498"/>
      <c r="F7" s="498"/>
      <c r="G7" s="498"/>
      <c r="H7" s="498"/>
    </row>
    <row r="8" spans="1:8" x14ac:dyDescent="0.25">
      <c r="A8" s="499" t="s">
        <v>31</v>
      </c>
      <c r="B8" s="499"/>
      <c r="C8" s="499"/>
      <c r="D8" s="499"/>
      <c r="E8" s="499"/>
      <c r="F8" s="499"/>
      <c r="G8" s="499"/>
      <c r="H8" s="499"/>
    </row>
    <row r="9" spans="1:8" x14ac:dyDescent="0.25">
      <c r="A9" s="499"/>
      <c r="B9" s="499"/>
      <c r="C9" s="499"/>
      <c r="D9" s="499"/>
      <c r="E9" s="499"/>
      <c r="F9" s="499"/>
      <c r="G9" s="499"/>
      <c r="H9" s="499"/>
    </row>
    <row r="10" spans="1:8" x14ac:dyDescent="0.25">
      <c r="A10" s="499"/>
      <c r="B10" s="499"/>
      <c r="C10" s="499"/>
      <c r="D10" s="499"/>
      <c r="E10" s="499"/>
      <c r="F10" s="499"/>
      <c r="G10" s="499"/>
      <c r="H10" s="499"/>
    </row>
    <row r="11" spans="1:8" x14ac:dyDescent="0.25">
      <c r="A11" s="499"/>
      <c r="B11" s="499"/>
      <c r="C11" s="499"/>
      <c r="D11" s="499"/>
      <c r="E11" s="499"/>
      <c r="F11" s="499"/>
      <c r="G11" s="499"/>
      <c r="H11" s="499"/>
    </row>
    <row r="12" spans="1:8" x14ac:dyDescent="0.25">
      <c r="A12" s="499"/>
      <c r="B12" s="499"/>
      <c r="C12" s="499"/>
      <c r="D12" s="499"/>
      <c r="E12" s="499"/>
      <c r="F12" s="499"/>
      <c r="G12" s="499"/>
      <c r="H12" s="499"/>
    </row>
    <row r="13" spans="1:8" x14ac:dyDescent="0.25">
      <c r="A13" s="499"/>
      <c r="B13" s="499"/>
      <c r="C13" s="499"/>
      <c r="D13" s="499"/>
      <c r="E13" s="499"/>
      <c r="F13" s="499"/>
      <c r="G13" s="499"/>
      <c r="H13" s="499"/>
    </row>
    <row r="14" spans="1:8" x14ac:dyDescent="0.25">
      <c r="A14" s="499"/>
      <c r="B14" s="499"/>
      <c r="C14" s="499"/>
      <c r="D14" s="499"/>
      <c r="E14" s="499"/>
      <c r="F14" s="499"/>
      <c r="G14" s="499"/>
      <c r="H14" s="499"/>
    </row>
    <row r="15" spans="1:8" ht="19.5" customHeight="1" x14ac:dyDescent="0.25"/>
    <row r="16" spans="1:8" ht="19.5" customHeight="1" x14ac:dyDescent="0.3">
      <c r="A16" s="492" t="s">
        <v>32</v>
      </c>
      <c r="B16" s="493"/>
      <c r="C16" s="493"/>
      <c r="D16" s="493"/>
      <c r="E16" s="493"/>
      <c r="F16" s="493"/>
      <c r="G16" s="493"/>
      <c r="H16" s="494"/>
    </row>
    <row r="17" spans="1:14" ht="20.25" customHeight="1" x14ac:dyDescent="0.25">
      <c r="A17" s="500" t="s">
        <v>45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237" t="s">
        <v>34</v>
      </c>
      <c r="B18" s="501" t="s">
        <v>5</v>
      </c>
      <c r="C18" s="501"/>
    </row>
    <row r="19" spans="1:14" ht="26.25" customHeight="1" x14ac:dyDescent="0.4">
      <c r="A19" s="237" t="s">
        <v>35</v>
      </c>
      <c r="B19" s="338" t="s">
        <v>7</v>
      </c>
      <c r="C19" s="361">
        <v>25</v>
      </c>
    </row>
    <row r="20" spans="1:14" ht="26.25" customHeight="1" x14ac:dyDescent="0.4">
      <c r="A20" s="237" t="s">
        <v>36</v>
      </c>
      <c r="B20" s="338" t="s">
        <v>115</v>
      </c>
      <c r="C20" s="339"/>
    </row>
    <row r="21" spans="1:14" ht="26.25" customHeight="1" x14ac:dyDescent="0.4">
      <c r="A21" s="237" t="s">
        <v>37</v>
      </c>
      <c r="B21" s="502" t="s">
        <v>11</v>
      </c>
      <c r="C21" s="502"/>
      <c r="D21" s="502"/>
      <c r="E21" s="502"/>
      <c r="F21" s="502"/>
      <c r="G21" s="502"/>
      <c r="H21" s="502"/>
      <c r="I21" s="502"/>
    </row>
    <row r="22" spans="1:14" ht="26.25" customHeight="1" x14ac:dyDescent="0.4">
      <c r="A22" s="237" t="s">
        <v>38</v>
      </c>
      <c r="B22" s="340" t="s">
        <v>12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39</v>
      </c>
      <c r="B23" s="340"/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501" t="s">
        <v>116</v>
      </c>
      <c r="C26" s="501"/>
    </row>
    <row r="27" spans="1:14" ht="26.25" customHeight="1" x14ac:dyDescent="0.4">
      <c r="A27" s="242" t="s">
        <v>46</v>
      </c>
      <c r="B27" s="502" t="s">
        <v>117</v>
      </c>
      <c r="C27" s="502"/>
    </row>
    <row r="28" spans="1:14" ht="27" customHeight="1" x14ac:dyDescent="0.4">
      <c r="A28" s="242" t="s">
        <v>6</v>
      </c>
      <c r="B28" s="337">
        <v>99.1</v>
      </c>
    </row>
    <row r="29" spans="1:14" s="9" customFormat="1" ht="27" customHeight="1" x14ac:dyDescent="0.4">
      <c r="A29" s="242" t="s">
        <v>47</v>
      </c>
      <c r="B29" s="336">
        <v>0</v>
      </c>
      <c r="C29" s="512" t="s">
        <v>48</v>
      </c>
      <c r="D29" s="513"/>
      <c r="E29" s="513"/>
      <c r="F29" s="513"/>
      <c r="G29" s="513"/>
      <c r="H29" s="514"/>
      <c r="I29" s="244"/>
      <c r="J29" s="244"/>
      <c r="K29" s="244"/>
      <c r="L29" s="244"/>
    </row>
    <row r="30" spans="1:14" s="9" customFormat="1" ht="19.5" customHeight="1" x14ac:dyDescent="0.3">
      <c r="A30" s="242" t="s">
        <v>49</v>
      </c>
      <c r="B30" s="241">
        <f>B28-B29</f>
        <v>99.1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50</v>
      </c>
      <c r="B31" s="357">
        <v>1</v>
      </c>
      <c r="C31" s="515" t="s">
        <v>51</v>
      </c>
      <c r="D31" s="516"/>
      <c r="E31" s="516"/>
      <c r="F31" s="516"/>
      <c r="G31" s="516"/>
      <c r="H31" s="517"/>
      <c r="I31" s="244"/>
      <c r="J31" s="244"/>
      <c r="K31" s="244"/>
      <c r="L31" s="244"/>
    </row>
    <row r="32" spans="1:14" s="9" customFormat="1" ht="27" customHeight="1" x14ac:dyDescent="0.4">
      <c r="A32" s="242" t="s">
        <v>52</v>
      </c>
      <c r="B32" s="357">
        <v>1</v>
      </c>
      <c r="C32" s="515" t="s">
        <v>53</v>
      </c>
      <c r="D32" s="516"/>
      <c r="E32" s="516"/>
      <c r="F32" s="516"/>
      <c r="G32" s="516"/>
      <c r="H32" s="517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54</v>
      </c>
      <c r="B34" s="251">
        <f>B31/B32</f>
        <v>1</v>
      </c>
      <c r="C34" s="236" t="s">
        <v>55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56</v>
      </c>
      <c r="B36" s="341">
        <v>50</v>
      </c>
      <c r="C36" s="236"/>
      <c r="D36" s="504" t="s">
        <v>57</v>
      </c>
      <c r="E36" s="505"/>
      <c r="F36" s="298" t="s">
        <v>58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59</v>
      </c>
      <c r="B37" s="342">
        <v>1</v>
      </c>
      <c r="C37" s="255" t="s">
        <v>60</v>
      </c>
      <c r="D37" s="256" t="s">
        <v>61</v>
      </c>
      <c r="E37" s="288" t="s">
        <v>62</v>
      </c>
      <c r="F37" s="256" t="s">
        <v>61</v>
      </c>
      <c r="G37" s="257" t="s">
        <v>62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63</v>
      </c>
      <c r="B38" s="342">
        <v>1</v>
      </c>
      <c r="C38" s="258">
        <v>1</v>
      </c>
      <c r="D38" s="343">
        <v>284387442</v>
      </c>
      <c r="E38" s="302">
        <f>IF(ISBLANK(D38),"-",$D$48/$D$45*D38)</f>
        <v>279834396.4525193</v>
      </c>
      <c r="F38" s="343">
        <v>279798345</v>
      </c>
      <c r="G38" s="294">
        <f>IF(ISBLANK(F38),"-",$D$48/$F$45*F38)</f>
        <v>279129411.36566222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64</v>
      </c>
      <c r="B39" s="342">
        <v>1</v>
      </c>
      <c r="C39" s="254">
        <v>2</v>
      </c>
      <c r="D39" s="344">
        <v>286301802</v>
      </c>
      <c r="E39" s="303">
        <f>IF(ISBLANK(D39),"-",$D$48/$D$45*D39)</f>
        <v>281718107.53141022</v>
      </c>
      <c r="F39" s="344">
        <v>279672025</v>
      </c>
      <c r="G39" s="295">
        <f>IF(ISBLANK(F39),"-",$D$48/$F$45*F39)</f>
        <v>279003393.3677941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65</v>
      </c>
      <c r="B40" s="342">
        <v>1</v>
      </c>
      <c r="C40" s="254">
        <v>3</v>
      </c>
      <c r="D40" s="344">
        <v>286006214</v>
      </c>
      <c r="E40" s="303">
        <f>IF(ISBLANK(D40),"-",$D$48/$D$45*D40)</f>
        <v>281427251.89799374</v>
      </c>
      <c r="F40" s="344">
        <v>280728103</v>
      </c>
      <c r="G40" s="295">
        <f>IF(ISBLANK(F40),"-",$D$48/$F$45*F40)</f>
        <v>280056946.52764654</v>
      </c>
      <c r="L40" s="248"/>
      <c r="M40" s="248"/>
      <c r="N40" s="259"/>
    </row>
    <row r="41" spans="1:14" ht="26.25" customHeight="1" x14ac:dyDescent="0.4">
      <c r="A41" s="253" t="s">
        <v>66</v>
      </c>
      <c r="B41" s="342">
        <v>1</v>
      </c>
      <c r="C41" s="260">
        <v>4</v>
      </c>
      <c r="D41" s="345"/>
      <c r="E41" s="304" t="str">
        <f>IF(ISBLANK(D41),"-",$D$48/$D$45*D41)</f>
        <v>-</v>
      </c>
      <c r="F41" s="345"/>
      <c r="G41" s="296" t="str">
        <f>IF(ISBLANK(F41),"-",$D$48/$F$45*F41)</f>
        <v>-</v>
      </c>
      <c r="L41" s="248"/>
      <c r="M41" s="248"/>
      <c r="N41" s="259"/>
    </row>
    <row r="42" spans="1:14" ht="27" customHeight="1" x14ac:dyDescent="0.4">
      <c r="A42" s="253" t="s">
        <v>67</v>
      </c>
      <c r="B42" s="342">
        <v>1</v>
      </c>
      <c r="C42" s="261" t="s">
        <v>68</v>
      </c>
      <c r="D42" s="322">
        <f>AVERAGE(D38:D41)</f>
        <v>285565152.66666669</v>
      </c>
      <c r="E42" s="284">
        <f>AVERAGE(E38:E41)</f>
        <v>280993251.96064109</v>
      </c>
      <c r="F42" s="262">
        <f>AVERAGE(F38:F41)</f>
        <v>280066157.66666669</v>
      </c>
      <c r="G42" s="263">
        <f>AVERAGE(G38:G41)</f>
        <v>279396583.75370097</v>
      </c>
    </row>
    <row r="43" spans="1:14" ht="26.25" customHeight="1" x14ac:dyDescent="0.4">
      <c r="A43" s="253" t="s">
        <v>69</v>
      </c>
      <c r="B43" s="337">
        <v>1</v>
      </c>
      <c r="C43" s="323" t="s">
        <v>70</v>
      </c>
      <c r="D43" s="347">
        <v>20.51</v>
      </c>
      <c r="E43" s="259"/>
      <c r="F43" s="346">
        <v>20.23</v>
      </c>
      <c r="G43" s="300"/>
    </row>
    <row r="44" spans="1:14" ht="26.25" customHeight="1" x14ac:dyDescent="0.4">
      <c r="A44" s="253" t="s">
        <v>71</v>
      </c>
      <c r="B44" s="337">
        <v>1</v>
      </c>
      <c r="C44" s="324" t="s">
        <v>72</v>
      </c>
      <c r="D44" s="325">
        <f>D43*$B$34</f>
        <v>20.51</v>
      </c>
      <c r="E44" s="265"/>
      <c r="F44" s="264">
        <f>F43*$B$34</f>
        <v>20.23</v>
      </c>
      <c r="G44" s="267"/>
    </row>
    <row r="45" spans="1:14" ht="19.5" customHeight="1" x14ac:dyDescent="0.3">
      <c r="A45" s="253" t="s">
        <v>73</v>
      </c>
      <c r="B45" s="321">
        <f>(B44/B43)*(B42/B41)*(B40/B39)*(B38/B37)*B36</f>
        <v>50</v>
      </c>
      <c r="C45" s="324" t="s">
        <v>74</v>
      </c>
      <c r="D45" s="326">
        <f>D44*$B$30/100</f>
        <v>20.325409999999998</v>
      </c>
      <c r="E45" s="267"/>
      <c r="F45" s="266">
        <f>F44*$B$30/100</f>
        <v>20.047929999999997</v>
      </c>
      <c r="G45" s="267"/>
    </row>
    <row r="46" spans="1:14" ht="19.5" customHeight="1" x14ac:dyDescent="0.3">
      <c r="A46" s="506" t="s">
        <v>75</v>
      </c>
      <c r="B46" s="510"/>
      <c r="C46" s="324" t="s">
        <v>76</v>
      </c>
      <c r="D46" s="325">
        <f>D45/$B$45</f>
        <v>0.40650819999999999</v>
      </c>
      <c r="E46" s="267"/>
      <c r="F46" s="268">
        <f>F45/$B$45</f>
        <v>0.40095859999999994</v>
      </c>
      <c r="G46" s="267"/>
    </row>
    <row r="47" spans="1:14" ht="27" customHeight="1" x14ac:dyDescent="0.4">
      <c r="A47" s="508"/>
      <c r="B47" s="511"/>
      <c r="C47" s="324" t="s">
        <v>77</v>
      </c>
      <c r="D47" s="348">
        <v>0.4</v>
      </c>
      <c r="E47" s="300"/>
      <c r="F47" s="300"/>
      <c r="G47" s="300"/>
    </row>
    <row r="48" spans="1:14" ht="18.75" x14ac:dyDescent="0.3">
      <c r="C48" s="324" t="s">
        <v>78</v>
      </c>
      <c r="D48" s="326">
        <f>D47*$B$45</f>
        <v>20</v>
      </c>
      <c r="E48" s="267"/>
      <c r="F48" s="267"/>
      <c r="G48" s="267"/>
    </row>
    <row r="49" spans="1:12" ht="19.5" customHeight="1" x14ac:dyDescent="0.3">
      <c r="C49" s="327" t="s">
        <v>79</v>
      </c>
      <c r="D49" s="328">
        <f>D48/B34</f>
        <v>20</v>
      </c>
      <c r="E49" s="286"/>
      <c r="F49" s="286"/>
      <c r="G49" s="286"/>
    </row>
    <row r="50" spans="1:12" ht="18.75" x14ac:dyDescent="0.3">
      <c r="C50" s="329" t="s">
        <v>80</v>
      </c>
      <c r="D50" s="330">
        <f>AVERAGE(E38:E41,G38:G41)</f>
        <v>280194917.857171</v>
      </c>
      <c r="E50" s="285"/>
      <c r="F50" s="285"/>
      <c r="G50" s="285"/>
    </row>
    <row r="51" spans="1:12" ht="18.75" x14ac:dyDescent="0.3">
      <c r="C51" s="269" t="s">
        <v>81</v>
      </c>
      <c r="D51" s="272">
        <f>STDEV(E38:E41,G38:G41)/D50</f>
        <v>4.0825976470962953E-3</v>
      </c>
      <c r="E51" s="265"/>
      <c r="F51" s="265"/>
      <c r="G51" s="265"/>
    </row>
    <row r="52" spans="1:12" ht="19.5" customHeight="1" x14ac:dyDescent="0.3">
      <c r="C52" s="270" t="s">
        <v>20</v>
      </c>
      <c r="D52" s="273">
        <f>COUNT(E38:E41,G38:G41)</f>
        <v>6</v>
      </c>
      <c r="E52" s="265"/>
      <c r="F52" s="265"/>
      <c r="G52" s="265"/>
    </row>
    <row r="54" spans="1:12" ht="18.75" x14ac:dyDescent="0.3">
      <c r="A54" s="235" t="s">
        <v>1</v>
      </c>
      <c r="B54" s="274" t="s">
        <v>82</v>
      </c>
    </row>
    <row r="55" spans="1:12" ht="18.75" x14ac:dyDescent="0.3">
      <c r="A55" s="236" t="s">
        <v>83</v>
      </c>
      <c r="B55" s="238" t="str">
        <f>B21</f>
        <v>Each 5 ml contains chlopheniramine maleate 2mg, pheylephrine hydrochloride 5mg,vitamin c 50mg.</v>
      </c>
    </row>
    <row r="56" spans="1:12" ht="26.25" customHeight="1" x14ac:dyDescent="0.4">
      <c r="A56" s="332" t="s">
        <v>84</v>
      </c>
      <c r="B56" s="349">
        <v>5</v>
      </c>
      <c r="C56" s="313" t="s">
        <v>85</v>
      </c>
      <c r="D56" s="350">
        <v>50</v>
      </c>
      <c r="E56" s="313" t="str">
        <f>B20</f>
        <v xml:space="preserve"> vitamin c 50 mg.</v>
      </c>
    </row>
    <row r="57" spans="1:12" ht="18.75" x14ac:dyDescent="0.3">
      <c r="A57" s="238" t="s">
        <v>86</v>
      </c>
      <c r="B57" s="360">
        <f>RD!C39</f>
        <v>1.2513449827454275</v>
      </c>
    </row>
    <row r="58" spans="1:12" s="75" customFormat="1" ht="18.75" x14ac:dyDescent="0.3">
      <c r="A58" s="311" t="s">
        <v>87</v>
      </c>
      <c r="B58" s="312">
        <f>B56</f>
        <v>5</v>
      </c>
      <c r="C58" s="313" t="s">
        <v>88</v>
      </c>
      <c r="D58" s="333">
        <f>B57*B56</f>
        <v>6.2567249137271377</v>
      </c>
    </row>
    <row r="59" spans="1:12" ht="19.5" customHeight="1" x14ac:dyDescent="0.25"/>
    <row r="60" spans="1:12" s="9" customFormat="1" ht="27" customHeight="1" x14ac:dyDescent="0.4">
      <c r="A60" s="252" t="s">
        <v>89</v>
      </c>
      <c r="B60" s="341">
        <v>50</v>
      </c>
      <c r="C60" s="236"/>
      <c r="D60" s="276" t="s">
        <v>90</v>
      </c>
      <c r="E60" s="275" t="s">
        <v>91</v>
      </c>
      <c r="F60" s="275" t="s">
        <v>61</v>
      </c>
      <c r="G60" s="275" t="s">
        <v>92</v>
      </c>
      <c r="H60" s="255" t="s">
        <v>93</v>
      </c>
      <c r="L60" s="244"/>
    </row>
    <row r="61" spans="1:12" s="9" customFormat="1" ht="24" customHeight="1" x14ac:dyDescent="0.4">
      <c r="A61" s="253" t="s">
        <v>94</v>
      </c>
      <c r="B61" s="342">
        <v>1</v>
      </c>
      <c r="C61" s="521" t="s">
        <v>95</v>
      </c>
      <c r="D61" s="518">
        <v>2.6592600000000002</v>
      </c>
      <c r="E61" s="306">
        <v>1</v>
      </c>
      <c r="F61" s="351">
        <v>312601278</v>
      </c>
      <c r="G61" s="317">
        <f>IF(ISBLANK(F61),"-",(F61/$D$50*$D$47*$B$69)*$D$58/$D$61)</f>
        <v>52.498482610676731</v>
      </c>
      <c r="H61" s="314">
        <f t="shared" ref="H61:H72" si="0">IF(ISBLANK(F61),"-",G61/$D$56)</f>
        <v>1.0499696522135347</v>
      </c>
      <c r="L61" s="244"/>
    </row>
    <row r="62" spans="1:12" s="9" customFormat="1" ht="26.25" customHeight="1" x14ac:dyDescent="0.4">
      <c r="A62" s="253" t="s">
        <v>96</v>
      </c>
      <c r="B62" s="342">
        <v>1</v>
      </c>
      <c r="C62" s="522"/>
      <c r="D62" s="519"/>
      <c r="E62" s="307">
        <v>2</v>
      </c>
      <c r="F62" s="344">
        <v>312004812</v>
      </c>
      <c r="G62" s="318">
        <f>IF(ISBLANK(F62),"-",(F62/$D$50*$D$47*$B$69)*$D$58/$D$61)</f>
        <v>52.398311683260189</v>
      </c>
      <c r="H62" s="315">
        <f t="shared" si="0"/>
        <v>1.0479662336652038</v>
      </c>
      <c r="L62" s="244"/>
    </row>
    <row r="63" spans="1:12" s="9" customFormat="1" ht="24.75" customHeight="1" x14ac:dyDescent="0.4">
      <c r="A63" s="253" t="s">
        <v>97</v>
      </c>
      <c r="B63" s="342">
        <v>1</v>
      </c>
      <c r="C63" s="522"/>
      <c r="D63" s="519"/>
      <c r="E63" s="307">
        <v>3</v>
      </c>
      <c r="F63" s="344">
        <v>310469075</v>
      </c>
      <c r="G63" s="318">
        <f>IF(ISBLANK(F63),"-",(F63/$D$50*$D$47*$B$69)*$D$58/$D$61)</f>
        <v>52.140398911102324</v>
      </c>
      <c r="H63" s="315">
        <f t="shared" si="0"/>
        <v>1.0428079782220465</v>
      </c>
      <c r="L63" s="244"/>
    </row>
    <row r="64" spans="1:12" ht="27" customHeight="1" x14ac:dyDescent="0.4">
      <c r="A64" s="253" t="s">
        <v>98</v>
      </c>
      <c r="B64" s="342">
        <v>1</v>
      </c>
      <c r="C64" s="523"/>
      <c r="D64" s="520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99</v>
      </c>
      <c r="B65" s="342">
        <v>1</v>
      </c>
      <c r="C65" s="521" t="s">
        <v>100</v>
      </c>
      <c r="D65" s="518">
        <v>2.5864699999999998</v>
      </c>
      <c r="E65" s="277">
        <v>1</v>
      </c>
      <c r="F65" s="344">
        <v>306229827</v>
      </c>
      <c r="G65" s="317">
        <f>IF(ISBLANK(F65),"-",(F65/$D$50*$D$47*$B$69)*$D$58/$D$65)</f>
        <v>52.875787232680487</v>
      </c>
      <c r="H65" s="314">
        <f t="shared" si="0"/>
        <v>1.0575157446536096</v>
      </c>
    </row>
    <row r="66" spans="1:11" ht="23.25" customHeight="1" x14ac:dyDescent="0.4">
      <c r="A66" s="253" t="s">
        <v>101</v>
      </c>
      <c r="B66" s="342">
        <v>1</v>
      </c>
      <c r="C66" s="522"/>
      <c r="D66" s="519"/>
      <c r="E66" s="278">
        <v>2</v>
      </c>
      <c r="F66" s="344">
        <v>305592008</v>
      </c>
      <c r="G66" s="318">
        <f>IF(ISBLANK(F66),"-",(F66/$D$50*$D$47*$B$69)*$D$58/$D$65)</f>
        <v>52.765656935879043</v>
      </c>
      <c r="H66" s="315">
        <f t="shared" si="0"/>
        <v>1.0553131387175809</v>
      </c>
    </row>
    <row r="67" spans="1:11" ht="24.75" customHeight="1" x14ac:dyDescent="0.4">
      <c r="A67" s="253" t="s">
        <v>102</v>
      </c>
      <c r="B67" s="342">
        <v>1</v>
      </c>
      <c r="C67" s="522"/>
      <c r="D67" s="519"/>
      <c r="E67" s="278">
        <v>3</v>
      </c>
      <c r="F67" s="344">
        <v>306485129</v>
      </c>
      <c r="G67" s="318">
        <f>IF(ISBLANK(F67),"-",(F67/$D$50*$D$47*$B$69)*$D$58/$D$65)</f>
        <v>52.919869464526819</v>
      </c>
      <c r="H67" s="315">
        <f t="shared" si="0"/>
        <v>1.0583973892905363</v>
      </c>
    </row>
    <row r="68" spans="1:11" ht="27" customHeight="1" x14ac:dyDescent="0.4">
      <c r="A68" s="253" t="s">
        <v>103</v>
      </c>
      <c r="B68" s="342">
        <v>1</v>
      </c>
      <c r="C68" s="523"/>
      <c r="D68" s="520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104</v>
      </c>
      <c r="B69" s="320">
        <f>(B68/B67)*(B66/B65)*(B64/B63)*(B62/B61)*B60</f>
        <v>50</v>
      </c>
      <c r="C69" s="521" t="s">
        <v>105</v>
      </c>
      <c r="D69" s="518">
        <v>2.7813500000000002</v>
      </c>
      <c r="E69" s="277">
        <v>1</v>
      </c>
      <c r="F69" s="351">
        <v>329004171</v>
      </c>
      <c r="G69" s="317">
        <f>IF(ISBLANK(F69),"-",(F69/$D$50*$D$47*$B$69)*$D$58/$D$69)</f>
        <v>52.827804686236021</v>
      </c>
      <c r="H69" s="315">
        <f t="shared" si="0"/>
        <v>1.0565560937247205</v>
      </c>
    </row>
    <row r="70" spans="1:11" ht="22.5" customHeight="1" x14ac:dyDescent="0.4">
      <c r="A70" s="331" t="s">
        <v>106</v>
      </c>
      <c r="B70" s="353">
        <f>(D47*B69)/D56*D58</f>
        <v>2.5026899654908554</v>
      </c>
      <c r="C70" s="522"/>
      <c r="D70" s="519"/>
      <c r="E70" s="278">
        <v>2</v>
      </c>
      <c r="F70" s="344">
        <v>328028725</v>
      </c>
      <c r="G70" s="318">
        <f>IF(ISBLANK(F70),"-",(F70/$D$50*$D$47*$B$69)*$D$58/$D$69)</f>
        <v>52.671178493281239</v>
      </c>
      <c r="H70" s="315">
        <f t="shared" si="0"/>
        <v>1.0534235698656247</v>
      </c>
    </row>
    <row r="71" spans="1:11" ht="23.25" customHeight="1" x14ac:dyDescent="0.4">
      <c r="A71" s="506" t="s">
        <v>75</v>
      </c>
      <c r="B71" s="507"/>
      <c r="C71" s="522"/>
      <c r="D71" s="519"/>
      <c r="E71" s="278">
        <v>3</v>
      </c>
      <c r="F71" s="344">
        <v>328234945</v>
      </c>
      <c r="G71" s="318">
        <f>IF(ISBLANK(F71),"-",(F71/$D$50*$D$47*$B$69)*$D$58/$D$69)</f>
        <v>52.704290991062905</v>
      </c>
      <c r="H71" s="315">
        <f t="shared" si="0"/>
        <v>1.0540858198212582</v>
      </c>
    </row>
    <row r="72" spans="1:11" ht="23.25" customHeight="1" x14ac:dyDescent="0.4">
      <c r="A72" s="508"/>
      <c r="B72" s="509"/>
      <c r="C72" s="524"/>
      <c r="D72" s="520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68</v>
      </c>
      <c r="H73" s="354">
        <f>AVERAGE(H61:H72)</f>
        <v>1.0528928466860128</v>
      </c>
    </row>
    <row r="74" spans="1:11" ht="26.25" customHeight="1" x14ac:dyDescent="0.4">
      <c r="C74" s="280"/>
      <c r="D74" s="280"/>
      <c r="E74" s="280"/>
      <c r="F74" s="281"/>
      <c r="G74" s="269" t="s">
        <v>81</v>
      </c>
      <c r="H74" s="355">
        <f>STDEV(H61:H72)/H73</f>
        <v>4.8332454187510615E-3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20</v>
      </c>
      <c r="H75" s="356">
        <f>COUNT(H61:H72)</f>
        <v>9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107</v>
      </c>
      <c r="B77" s="358" t="s">
        <v>108</v>
      </c>
      <c r="C77" s="503" t="str">
        <f>B20</f>
        <v xml:space="preserve"> vitamin c 50 mg.</v>
      </c>
      <c r="D77" s="503"/>
      <c r="E77" s="305" t="s">
        <v>109</v>
      </c>
      <c r="F77" s="305"/>
      <c r="G77" s="359">
        <f>H73</f>
        <v>1.0528928466860128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25</v>
      </c>
      <c r="E79" s="281" t="s">
        <v>26</v>
      </c>
      <c r="F79" s="281"/>
      <c r="G79" s="281" t="s">
        <v>27</v>
      </c>
    </row>
    <row r="80" spans="1:11" ht="83.1" customHeight="1" x14ac:dyDescent="0.3">
      <c r="A80" s="287" t="s">
        <v>28</v>
      </c>
      <c r="B80" s="334"/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29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49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98" t="s">
        <v>30</v>
      </c>
      <c r="B1" s="498"/>
      <c r="C1" s="498"/>
      <c r="D1" s="498"/>
      <c r="E1" s="498"/>
      <c r="F1" s="498"/>
      <c r="G1" s="498"/>
      <c r="H1" s="498"/>
    </row>
    <row r="2" spans="1:8" x14ac:dyDescent="0.25">
      <c r="A2" s="498"/>
      <c r="B2" s="498"/>
      <c r="C2" s="498"/>
      <c r="D2" s="498"/>
      <c r="E2" s="498"/>
      <c r="F2" s="498"/>
      <c r="G2" s="498"/>
      <c r="H2" s="498"/>
    </row>
    <row r="3" spans="1:8" x14ac:dyDescent="0.25">
      <c r="A3" s="498"/>
      <c r="B3" s="498"/>
      <c r="C3" s="498"/>
      <c r="D3" s="498"/>
      <c r="E3" s="498"/>
      <c r="F3" s="498"/>
      <c r="G3" s="498"/>
      <c r="H3" s="498"/>
    </row>
    <row r="4" spans="1:8" x14ac:dyDescent="0.25">
      <c r="A4" s="498"/>
      <c r="B4" s="498"/>
      <c r="C4" s="498"/>
      <c r="D4" s="498"/>
      <c r="E4" s="498"/>
      <c r="F4" s="498"/>
      <c r="G4" s="498"/>
      <c r="H4" s="498"/>
    </row>
    <row r="5" spans="1:8" x14ac:dyDescent="0.25">
      <c r="A5" s="498"/>
      <c r="B5" s="498"/>
      <c r="C5" s="498"/>
      <c r="D5" s="498"/>
      <c r="E5" s="498"/>
      <c r="F5" s="498"/>
      <c r="G5" s="498"/>
      <c r="H5" s="498"/>
    </row>
    <row r="6" spans="1:8" x14ac:dyDescent="0.25">
      <c r="A6" s="498"/>
      <c r="B6" s="498"/>
      <c r="C6" s="498"/>
      <c r="D6" s="498"/>
      <c r="E6" s="498"/>
      <c r="F6" s="498"/>
      <c r="G6" s="498"/>
      <c r="H6" s="498"/>
    </row>
    <row r="7" spans="1:8" x14ac:dyDescent="0.25">
      <c r="A7" s="498"/>
      <c r="B7" s="498"/>
      <c r="C7" s="498"/>
      <c r="D7" s="498"/>
      <c r="E7" s="498"/>
      <c r="F7" s="498"/>
      <c r="G7" s="498"/>
      <c r="H7" s="498"/>
    </row>
    <row r="8" spans="1:8" x14ac:dyDescent="0.25">
      <c r="A8" s="499" t="s">
        <v>31</v>
      </c>
      <c r="B8" s="499"/>
      <c r="C8" s="499"/>
      <c r="D8" s="499"/>
      <c r="E8" s="499"/>
      <c r="F8" s="499"/>
      <c r="G8" s="499"/>
      <c r="H8" s="499"/>
    </row>
    <row r="9" spans="1:8" x14ac:dyDescent="0.25">
      <c r="A9" s="499"/>
      <c r="B9" s="499"/>
      <c r="C9" s="499"/>
      <c r="D9" s="499"/>
      <c r="E9" s="499"/>
      <c r="F9" s="499"/>
      <c r="G9" s="499"/>
      <c r="H9" s="499"/>
    </row>
    <row r="10" spans="1:8" x14ac:dyDescent="0.25">
      <c r="A10" s="499"/>
      <c r="B10" s="499"/>
      <c r="C10" s="499"/>
      <c r="D10" s="499"/>
      <c r="E10" s="499"/>
      <c r="F10" s="499"/>
      <c r="G10" s="499"/>
      <c r="H10" s="499"/>
    </row>
    <row r="11" spans="1:8" x14ac:dyDescent="0.25">
      <c r="A11" s="499"/>
      <c r="B11" s="499"/>
      <c r="C11" s="499"/>
      <c r="D11" s="499"/>
      <c r="E11" s="499"/>
      <c r="F11" s="499"/>
      <c r="G11" s="499"/>
      <c r="H11" s="499"/>
    </row>
    <row r="12" spans="1:8" x14ac:dyDescent="0.25">
      <c r="A12" s="499"/>
      <c r="B12" s="499"/>
      <c r="C12" s="499"/>
      <c r="D12" s="499"/>
      <c r="E12" s="499"/>
      <c r="F12" s="499"/>
      <c r="G12" s="499"/>
      <c r="H12" s="499"/>
    </row>
    <row r="13" spans="1:8" x14ac:dyDescent="0.25">
      <c r="A13" s="499"/>
      <c r="B13" s="499"/>
      <c r="C13" s="499"/>
      <c r="D13" s="499"/>
      <c r="E13" s="499"/>
      <c r="F13" s="499"/>
      <c r="G13" s="499"/>
      <c r="H13" s="499"/>
    </row>
    <row r="14" spans="1:8" x14ac:dyDescent="0.25">
      <c r="A14" s="499"/>
      <c r="B14" s="499"/>
      <c r="C14" s="499"/>
      <c r="D14" s="499"/>
      <c r="E14" s="499"/>
      <c r="F14" s="499"/>
      <c r="G14" s="499"/>
      <c r="H14" s="499"/>
    </row>
    <row r="15" spans="1:8" ht="19.5" customHeight="1" x14ac:dyDescent="0.25"/>
    <row r="16" spans="1:8" ht="19.5" customHeight="1" x14ac:dyDescent="0.3">
      <c r="A16" s="492" t="s">
        <v>32</v>
      </c>
      <c r="B16" s="493"/>
      <c r="C16" s="493"/>
      <c r="D16" s="493"/>
      <c r="E16" s="493"/>
      <c r="F16" s="493"/>
      <c r="G16" s="493"/>
      <c r="H16" s="494"/>
    </row>
    <row r="17" spans="1:14" ht="20.25" customHeight="1" x14ac:dyDescent="0.25">
      <c r="A17" s="500" t="s">
        <v>45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364" t="s">
        <v>34</v>
      </c>
      <c r="B18" s="501" t="s">
        <v>5</v>
      </c>
      <c r="C18" s="501"/>
    </row>
    <row r="19" spans="1:14" ht="26.25" customHeight="1" x14ac:dyDescent="0.4">
      <c r="A19" s="364" t="s">
        <v>35</v>
      </c>
      <c r="B19" s="465" t="s">
        <v>7</v>
      </c>
      <c r="C19" s="488">
        <v>25</v>
      </c>
    </row>
    <row r="20" spans="1:14" ht="26.25" customHeight="1" x14ac:dyDescent="0.4">
      <c r="A20" s="364" t="s">
        <v>36</v>
      </c>
      <c r="B20" s="465" t="s">
        <v>118</v>
      </c>
      <c r="C20" s="466"/>
    </row>
    <row r="21" spans="1:14" ht="26.25" customHeight="1" x14ac:dyDescent="0.4">
      <c r="A21" s="364" t="s">
        <v>37</v>
      </c>
      <c r="B21" s="502" t="s">
        <v>11</v>
      </c>
      <c r="C21" s="502"/>
      <c r="D21" s="502"/>
      <c r="E21" s="502"/>
      <c r="F21" s="502"/>
      <c r="G21" s="502"/>
      <c r="H21" s="502"/>
      <c r="I21" s="502"/>
    </row>
    <row r="22" spans="1:14" ht="26.25" customHeight="1" x14ac:dyDescent="0.4">
      <c r="A22" s="364" t="s">
        <v>38</v>
      </c>
      <c r="B22" s="467" t="s">
        <v>12</v>
      </c>
      <c r="C22" s="466"/>
      <c r="D22" s="466"/>
      <c r="E22" s="466"/>
      <c r="F22" s="466"/>
      <c r="G22" s="466"/>
      <c r="H22" s="466"/>
      <c r="I22" s="466"/>
    </row>
    <row r="23" spans="1:14" ht="26.25" customHeight="1" x14ac:dyDescent="0.4">
      <c r="A23" s="364" t="s">
        <v>39</v>
      </c>
      <c r="B23" s="467"/>
      <c r="C23" s="466"/>
      <c r="D23" s="466"/>
      <c r="E23" s="466"/>
      <c r="F23" s="466"/>
      <c r="G23" s="466"/>
      <c r="H23" s="466"/>
      <c r="I23" s="466"/>
    </row>
    <row r="24" spans="1:14" ht="18.75" x14ac:dyDescent="0.3">
      <c r="A24" s="364"/>
      <c r="B24" s="366"/>
    </row>
    <row r="25" spans="1:14" ht="18.75" x14ac:dyDescent="0.3">
      <c r="A25" s="362" t="s">
        <v>1</v>
      </c>
      <c r="B25" s="366"/>
    </row>
    <row r="26" spans="1:14" ht="26.25" customHeight="1" x14ac:dyDescent="0.4">
      <c r="A26" s="367" t="s">
        <v>4</v>
      </c>
      <c r="B26" s="501" t="s">
        <v>119</v>
      </c>
      <c r="C26" s="501"/>
    </row>
    <row r="27" spans="1:14" ht="26.25" customHeight="1" x14ac:dyDescent="0.4">
      <c r="A27" s="369" t="s">
        <v>46</v>
      </c>
      <c r="B27" s="502" t="s">
        <v>120</v>
      </c>
      <c r="C27" s="502"/>
    </row>
    <row r="28" spans="1:14" ht="27" customHeight="1" x14ac:dyDescent="0.4">
      <c r="A28" s="369" t="s">
        <v>6</v>
      </c>
      <c r="B28" s="464">
        <v>99.09</v>
      </c>
    </row>
    <row r="29" spans="1:14" s="9" customFormat="1" ht="27" customHeight="1" x14ac:dyDescent="0.4">
      <c r="A29" s="369" t="s">
        <v>47</v>
      </c>
      <c r="B29" s="463">
        <v>0</v>
      </c>
      <c r="C29" s="512" t="s">
        <v>48</v>
      </c>
      <c r="D29" s="513"/>
      <c r="E29" s="513"/>
      <c r="F29" s="513"/>
      <c r="G29" s="513"/>
      <c r="H29" s="514"/>
      <c r="I29" s="371"/>
      <c r="J29" s="371"/>
      <c r="K29" s="371"/>
      <c r="L29" s="371"/>
    </row>
    <row r="30" spans="1:14" s="9" customFormat="1" ht="19.5" customHeight="1" x14ac:dyDescent="0.3">
      <c r="A30" s="369" t="s">
        <v>49</v>
      </c>
      <c r="B30" s="368">
        <f>B28-B29</f>
        <v>99.09</v>
      </c>
      <c r="C30" s="372"/>
      <c r="D30" s="372"/>
      <c r="E30" s="372"/>
      <c r="F30" s="372"/>
      <c r="G30" s="372"/>
      <c r="H30" s="373"/>
      <c r="I30" s="371"/>
      <c r="J30" s="371"/>
      <c r="K30" s="371"/>
      <c r="L30" s="371"/>
    </row>
    <row r="31" spans="1:14" s="9" customFormat="1" ht="27" customHeight="1" x14ac:dyDescent="0.4">
      <c r="A31" s="369" t="s">
        <v>50</v>
      </c>
      <c r="B31" s="484">
        <v>1</v>
      </c>
      <c r="C31" s="515" t="s">
        <v>51</v>
      </c>
      <c r="D31" s="516"/>
      <c r="E31" s="516"/>
      <c r="F31" s="516"/>
      <c r="G31" s="516"/>
      <c r="H31" s="517"/>
      <c r="I31" s="371"/>
      <c r="J31" s="371"/>
      <c r="K31" s="371"/>
      <c r="L31" s="371"/>
    </row>
    <row r="32" spans="1:14" s="9" customFormat="1" ht="27" customHeight="1" x14ac:dyDescent="0.4">
      <c r="A32" s="369" t="s">
        <v>52</v>
      </c>
      <c r="B32" s="484">
        <v>1</v>
      </c>
      <c r="C32" s="515" t="s">
        <v>53</v>
      </c>
      <c r="D32" s="516"/>
      <c r="E32" s="516"/>
      <c r="F32" s="516"/>
      <c r="G32" s="516"/>
      <c r="H32" s="517"/>
      <c r="I32" s="371"/>
      <c r="J32" s="371"/>
      <c r="K32" s="371"/>
      <c r="L32" s="375"/>
      <c r="M32" s="375"/>
      <c r="N32" s="376"/>
    </row>
    <row r="33" spans="1:14" s="9" customFormat="1" ht="17.25" customHeight="1" x14ac:dyDescent="0.3">
      <c r="A33" s="369"/>
      <c r="B33" s="374"/>
      <c r="C33" s="377"/>
      <c r="D33" s="377"/>
      <c r="E33" s="377"/>
      <c r="F33" s="377"/>
      <c r="G33" s="377"/>
      <c r="H33" s="377"/>
      <c r="I33" s="371"/>
      <c r="J33" s="371"/>
      <c r="K33" s="371"/>
      <c r="L33" s="375"/>
      <c r="M33" s="375"/>
      <c r="N33" s="376"/>
    </row>
    <row r="34" spans="1:14" s="9" customFormat="1" ht="18.75" x14ac:dyDescent="0.3">
      <c r="A34" s="369" t="s">
        <v>54</v>
      </c>
      <c r="B34" s="378">
        <f>B31/B32</f>
        <v>1</v>
      </c>
      <c r="C34" s="363" t="s">
        <v>55</v>
      </c>
      <c r="D34" s="363"/>
      <c r="E34" s="363"/>
      <c r="F34" s="363"/>
      <c r="G34" s="363"/>
      <c r="H34" s="363"/>
      <c r="I34" s="371"/>
      <c r="J34" s="371"/>
      <c r="K34" s="371"/>
      <c r="L34" s="375"/>
      <c r="M34" s="375"/>
      <c r="N34" s="376"/>
    </row>
    <row r="35" spans="1:14" s="9" customFormat="1" ht="19.5" customHeight="1" x14ac:dyDescent="0.3">
      <c r="A35" s="369"/>
      <c r="B35" s="368"/>
      <c r="H35" s="363"/>
      <c r="I35" s="371"/>
      <c r="J35" s="371"/>
      <c r="K35" s="371"/>
      <c r="L35" s="375"/>
      <c r="M35" s="375"/>
      <c r="N35" s="376"/>
    </row>
    <row r="36" spans="1:14" s="9" customFormat="1" ht="27" customHeight="1" x14ac:dyDescent="0.4">
      <c r="A36" s="379" t="s">
        <v>56</v>
      </c>
      <c r="B36" s="468">
        <v>50</v>
      </c>
      <c r="C36" s="363"/>
      <c r="D36" s="504" t="s">
        <v>57</v>
      </c>
      <c r="E36" s="505"/>
      <c r="F36" s="425" t="s">
        <v>58</v>
      </c>
      <c r="G36" s="426"/>
      <c r="J36" s="371"/>
      <c r="K36" s="371"/>
      <c r="L36" s="375"/>
      <c r="M36" s="375"/>
      <c r="N36" s="376"/>
    </row>
    <row r="37" spans="1:14" s="9" customFormat="1" ht="26.25" customHeight="1" x14ac:dyDescent="0.4">
      <c r="A37" s="380" t="s">
        <v>59</v>
      </c>
      <c r="B37" s="469">
        <v>5</v>
      </c>
      <c r="C37" s="382" t="s">
        <v>60</v>
      </c>
      <c r="D37" s="383" t="s">
        <v>61</v>
      </c>
      <c r="E37" s="415" t="s">
        <v>62</v>
      </c>
      <c r="F37" s="383" t="s">
        <v>61</v>
      </c>
      <c r="G37" s="384" t="s">
        <v>62</v>
      </c>
      <c r="J37" s="371"/>
      <c r="K37" s="371"/>
      <c r="L37" s="375"/>
      <c r="M37" s="375"/>
      <c r="N37" s="376"/>
    </row>
    <row r="38" spans="1:14" s="9" customFormat="1" ht="26.25" customHeight="1" x14ac:dyDescent="0.4">
      <c r="A38" s="380" t="s">
        <v>63</v>
      </c>
      <c r="B38" s="469">
        <v>50</v>
      </c>
      <c r="C38" s="385">
        <v>1</v>
      </c>
      <c r="D38" s="470">
        <v>484053</v>
      </c>
      <c r="E38" s="429">
        <f>IF(ISBLANK(D38),"-",$D$48/$D$45*D38)</f>
        <v>479154.8159363498</v>
      </c>
      <c r="F38" s="470">
        <v>504951</v>
      </c>
      <c r="G38" s="421">
        <f>IF(ISBLANK(F38),"-",$D$48/$F$45*F38)</f>
        <v>493547.94489417871</v>
      </c>
      <c r="J38" s="371"/>
      <c r="K38" s="371"/>
      <c r="L38" s="375"/>
      <c r="M38" s="375"/>
      <c r="N38" s="376"/>
    </row>
    <row r="39" spans="1:14" s="9" customFormat="1" ht="26.25" customHeight="1" x14ac:dyDescent="0.4">
      <c r="A39" s="380" t="s">
        <v>64</v>
      </c>
      <c r="B39" s="469">
        <v>1</v>
      </c>
      <c r="C39" s="381">
        <v>2</v>
      </c>
      <c r="D39" s="471">
        <v>487535</v>
      </c>
      <c r="E39" s="430">
        <f>IF(ISBLANK(D39),"-",$D$48/$D$45*D39)</f>
        <v>482601.58120604209</v>
      </c>
      <c r="F39" s="470">
        <v>504638</v>
      </c>
      <c r="G39" s="422">
        <f>IF(ISBLANK(F39),"-",$D$48/$F$45*F39)</f>
        <v>493242.01321615081</v>
      </c>
      <c r="J39" s="371"/>
      <c r="K39" s="371"/>
      <c r="L39" s="375"/>
      <c r="M39" s="375"/>
      <c r="N39" s="376"/>
    </row>
    <row r="40" spans="1:14" ht="26.25" customHeight="1" x14ac:dyDescent="0.4">
      <c r="A40" s="380" t="s">
        <v>65</v>
      </c>
      <c r="B40" s="469">
        <v>1</v>
      </c>
      <c r="C40" s="381">
        <v>3</v>
      </c>
      <c r="D40" s="471">
        <v>484452</v>
      </c>
      <c r="E40" s="430">
        <f>IF(ISBLANK(D40),"-",$D$48/$D$45*D40)</f>
        <v>479549.7784126873</v>
      </c>
      <c r="F40" s="470">
        <v>503635</v>
      </c>
      <c r="G40" s="422">
        <f>IF(ISBLANK(F40),"-",$D$48/$F$45*F40)</f>
        <v>492261.66346195911</v>
      </c>
      <c r="L40" s="375"/>
      <c r="M40" s="375"/>
      <c r="N40" s="386"/>
    </row>
    <row r="41" spans="1:14" ht="26.25" customHeight="1" x14ac:dyDescent="0.4">
      <c r="A41" s="380" t="s">
        <v>66</v>
      </c>
      <c r="B41" s="469">
        <v>1</v>
      </c>
      <c r="C41" s="387">
        <v>4</v>
      </c>
      <c r="D41" s="472"/>
      <c r="E41" s="431" t="str">
        <f>IF(ISBLANK(D41),"-",$D$48/$D$45*D41)</f>
        <v>-</v>
      </c>
      <c r="F41" s="472"/>
      <c r="G41" s="423" t="str">
        <f>IF(ISBLANK(F41),"-",$D$48/$F$45*F41)</f>
        <v>-</v>
      </c>
      <c r="L41" s="375"/>
      <c r="M41" s="375"/>
      <c r="N41" s="386"/>
    </row>
    <row r="42" spans="1:14" ht="27" customHeight="1" x14ac:dyDescent="0.4">
      <c r="A42" s="380" t="s">
        <v>67</v>
      </c>
      <c r="B42" s="469">
        <v>1</v>
      </c>
      <c r="C42" s="388" t="s">
        <v>68</v>
      </c>
      <c r="D42" s="449">
        <f>AVERAGE(D38:D41)</f>
        <v>485346.66666666669</v>
      </c>
      <c r="E42" s="411">
        <f>AVERAGE(E38:E41)</f>
        <v>480435.3918516931</v>
      </c>
      <c r="F42" s="389">
        <f>AVERAGE(F38:F41)</f>
        <v>504408</v>
      </c>
      <c r="G42" s="390">
        <f>AVERAGE(G38:G41)</f>
        <v>493017.20719076291</v>
      </c>
    </row>
    <row r="43" spans="1:14" ht="26.25" customHeight="1" x14ac:dyDescent="0.4">
      <c r="A43" s="380" t="s">
        <v>69</v>
      </c>
      <c r="B43" s="464">
        <v>1</v>
      </c>
      <c r="C43" s="450" t="s">
        <v>70</v>
      </c>
      <c r="D43" s="474">
        <v>20.39</v>
      </c>
      <c r="E43" s="386"/>
      <c r="F43" s="473">
        <v>20.65</v>
      </c>
      <c r="G43" s="427"/>
    </row>
    <row r="44" spans="1:14" ht="26.25" customHeight="1" x14ac:dyDescent="0.4">
      <c r="A44" s="380" t="s">
        <v>71</v>
      </c>
      <c r="B44" s="464">
        <v>1</v>
      </c>
      <c r="C44" s="451" t="s">
        <v>72</v>
      </c>
      <c r="D44" s="452">
        <f>D43*$B$34</f>
        <v>20.39</v>
      </c>
      <c r="E44" s="392"/>
      <c r="F44" s="391">
        <f>F43*$B$34</f>
        <v>20.65</v>
      </c>
      <c r="G44" s="394"/>
    </row>
    <row r="45" spans="1:14" ht="19.5" customHeight="1" x14ac:dyDescent="0.3">
      <c r="A45" s="380" t="s">
        <v>73</v>
      </c>
      <c r="B45" s="448">
        <f>(B44/B43)*(B42/B41)*(B40/B39)*(B38/B37)*B36</f>
        <v>500</v>
      </c>
      <c r="C45" s="451" t="s">
        <v>74</v>
      </c>
      <c r="D45" s="453">
        <f>D44*$B$30/100</f>
        <v>20.204451000000002</v>
      </c>
      <c r="E45" s="394"/>
      <c r="F45" s="393">
        <f>F44*$B$30/100</f>
        <v>20.462084999999998</v>
      </c>
      <c r="G45" s="394"/>
    </row>
    <row r="46" spans="1:14" ht="19.5" customHeight="1" x14ac:dyDescent="0.3">
      <c r="A46" s="506" t="s">
        <v>75</v>
      </c>
      <c r="B46" s="510"/>
      <c r="C46" s="451" t="s">
        <v>76</v>
      </c>
      <c r="D46" s="452">
        <f>D45/$B$45</f>
        <v>4.0408902000000003E-2</v>
      </c>
      <c r="E46" s="394"/>
      <c r="F46" s="395">
        <f>F45/$B$45</f>
        <v>4.0924169999999996E-2</v>
      </c>
      <c r="G46" s="394"/>
    </row>
    <row r="47" spans="1:14" ht="27" customHeight="1" x14ac:dyDescent="0.4">
      <c r="A47" s="508"/>
      <c r="B47" s="511"/>
      <c r="C47" s="451" t="s">
        <v>77</v>
      </c>
      <c r="D47" s="475">
        <v>0.04</v>
      </c>
      <c r="E47" s="427"/>
      <c r="F47" s="427"/>
      <c r="G47" s="427"/>
    </row>
    <row r="48" spans="1:14" ht="18.75" x14ac:dyDescent="0.3">
      <c r="C48" s="451" t="s">
        <v>78</v>
      </c>
      <c r="D48" s="453">
        <f>D47*$B$45</f>
        <v>20</v>
      </c>
      <c r="E48" s="394"/>
      <c r="F48" s="394"/>
      <c r="G48" s="394"/>
    </row>
    <row r="49" spans="1:12" ht="19.5" customHeight="1" x14ac:dyDescent="0.3">
      <c r="C49" s="454" t="s">
        <v>79</v>
      </c>
      <c r="D49" s="455">
        <f>D48/B34</f>
        <v>20</v>
      </c>
      <c r="E49" s="413"/>
      <c r="F49" s="413"/>
      <c r="G49" s="413"/>
    </row>
    <row r="50" spans="1:12" ht="18.75" x14ac:dyDescent="0.3">
      <c r="C50" s="456" t="s">
        <v>80</v>
      </c>
      <c r="D50" s="457">
        <f>AVERAGE(E38:E41,G38:G41)</f>
        <v>486726.29952122801</v>
      </c>
      <c r="E50" s="412"/>
      <c r="F50" s="412"/>
      <c r="G50" s="412"/>
    </row>
    <row r="51" spans="1:12" ht="18.75" x14ac:dyDescent="0.3">
      <c r="C51" s="396" t="s">
        <v>81</v>
      </c>
      <c r="D51" s="399">
        <f>STDEV(E38:E41,G38:G41)/D50</f>
        <v>1.4395668050450909E-2</v>
      </c>
      <c r="E51" s="392"/>
      <c r="F51" s="392"/>
      <c r="G51" s="392"/>
    </row>
    <row r="52" spans="1:12" ht="19.5" customHeight="1" x14ac:dyDescent="0.3">
      <c r="C52" s="397" t="s">
        <v>20</v>
      </c>
      <c r="D52" s="400">
        <f>COUNT(E38:E41,G38:G41)</f>
        <v>6</v>
      </c>
      <c r="E52" s="392"/>
      <c r="F52" s="392"/>
      <c r="G52" s="392"/>
    </row>
    <row r="54" spans="1:12" ht="18.75" x14ac:dyDescent="0.3">
      <c r="A54" s="362" t="s">
        <v>1</v>
      </c>
      <c r="B54" s="401" t="s">
        <v>82</v>
      </c>
    </row>
    <row r="55" spans="1:12" ht="18.75" x14ac:dyDescent="0.3">
      <c r="A55" s="363" t="s">
        <v>83</v>
      </c>
      <c r="B55" s="365" t="str">
        <f>B21</f>
        <v>Each 5 ml contains chlopheniramine maleate 2mg, pheylephrine hydrochloride 5mg,vitamin c 50mg.</v>
      </c>
    </row>
    <row r="56" spans="1:12" ht="26.25" customHeight="1" x14ac:dyDescent="0.4">
      <c r="A56" s="459" t="s">
        <v>84</v>
      </c>
      <c r="B56" s="476">
        <v>5</v>
      </c>
      <c r="C56" s="440" t="s">
        <v>85</v>
      </c>
      <c r="D56" s="477">
        <v>5</v>
      </c>
      <c r="E56" s="440" t="str">
        <f>B20</f>
        <v xml:space="preserve"> phenylephrine hydrochloride 5mg</v>
      </c>
    </row>
    <row r="57" spans="1:12" ht="18.75" x14ac:dyDescent="0.3">
      <c r="A57" s="365" t="s">
        <v>86</v>
      </c>
      <c r="B57" s="487">
        <f>RD!C39</f>
        <v>1.2513449827454275</v>
      </c>
    </row>
    <row r="58" spans="1:12" s="75" customFormat="1" ht="18.75" x14ac:dyDescent="0.3">
      <c r="A58" s="438" t="s">
        <v>87</v>
      </c>
      <c r="B58" s="439">
        <f>B56</f>
        <v>5</v>
      </c>
      <c r="C58" s="440" t="s">
        <v>88</v>
      </c>
      <c r="D58" s="460">
        <f>B57*B56</f>
        <v>6.2567249137271377</v>
      </c>
    </row>
    <row r="59" spans="1:12" ht="19.5" customHeight="1" x14ac:dyDescent="0.25"/>
    <row r="60" spans="1:12" s="9" customFormat="1" ht="27" customHeight="1" thickBot="1" x14ac:dyDescent="0.45">
      <c r="A60" s="379" t="s">
        <v>89</v>
      </c>
      <c r="B60" s="468">
        <v>50</v>
      </c>
      <c r="C60" s="363"/>
      <c r="D60" s="403" t="s">
        <v>90</v>
      </c>
      <c r="E60" s="402" t="s">
        <v>91</v>
      </c>
      <c r="F60" s="402" t="s">
        <v>61</v>
      </c>
      <c r="G60" s="402" t="s">
        <v>92</v>
      </c>
      <c r="H60" s="382" t="s">
        <v>93</v>
      </c>
      <c r="L60" s="371"/>
    </row>
    <row r="61" spans="1:12" s="9" customFormat="1" ht="24" customHeight="1" x14ac:dyDescent="0.4">
      <c r="A61" s="380" t="s">
        <v>94</v>
      </c>
      <c r="B61" s="469">
        <v>1</v>
      </c>
      <c r="C61" s="521" t="s">
        <v>95</v>
      </c>
      <c r="D61" s="518">
        <v>2.6592600000000002</v>
      </c>
      <c r="E61" s="433">
        <v>1</v>
      </c>
      <c r="F61" s="478">
        <v>503836</v>
      </c>
      <c r="G61" s="444">
        <f>IF(ISBLANK(F61),"-",(F61/$D$50*$D$47*$B$69)*$D$58/$D$61)</f>
        <v>4.8710281307056604</v>
      </c>
      <c r="H61" s="441">
        <f t="shared" ref="H61:H72" si="0">IF(ISBLANK(F61),"-",G61/$D$56)</f>
        <v>0.97420562614113204</v>
      </c>
      <c r="L61" s="371"/>
    </row>
    <row r="62" spans="1:12" s="9" customFormat="1" ht="26.25" customHeight="1" x14ac:dyDescent="0.4">
      <c r="A62" s="380" t="s">
        <v>96</v>
      </c>
      <c r="B62" s="469">
        <v>1</v>
      </c>
      <c r="C62" s="522"/>
      <c r="D62" s="519"/>
      <c r="E62" s="434">
        <v>2</v>
      </c>
      <c r="F62" s="471">
        <v>506337</v>
      </c>
      <c r="G62" s="445">
        <f>IF(ISBLANK(F62),"-",(F62/$D$50*$D$47*$B$69)*$D$58/$D$61)</f>
        <v>4.8952075092234608</v>
      </c>
      <c r="H62" s="442">
        <f t="shared" si="0"/>
        <v>0.97904150184469219</v>
      </c>
      <c r="L62" s="371"/>
    </row>
    <row r="63" spans="1:12" s="9" customFormat="1" ht="24.75" customHeight="1" x14ac:dyDescent="0.4">
      <c r="A63" s="380" t="s">
        <v>97</v>
      </c>
      <c r="B63" s="469">
        <v>1</v>
      </c>
      <c r="C63" s="522"/>
      <c r="D63" s="519"/>
      <c r="E63" s="434">
        <v>3</v>
      </c>
      <c r="F63" s="471">
        <v>505992</v>
      </c>
      <c r="G63" s="445">
        <f>IF(ISBLANK(F63),"-",(F63/$D$50*$D$47*$B$69)*$D$58/$D$61)</f>
        <v>4.891872089156033</v>
      </c>
      <c r="H63" s="442">
        <f t="shared" si="0"/>
        <v>0.9783744178312066</v>
      </c>
      <c r="L63" s="371"/>
    </row>
    <row r="64" spans="1:12" ht="27" customHeight="1" thickBot="1" x14ac:dyDescent="0.45">
      <c r="A64" s="380" t="s">
        <v>98</v>
      </c>
      <c r="B64" s="469">
        <v>1</v>
      </c>
      <c r="C64" s="523"/>
      <c r="D64" s="520"/>
      <c r="E64" s="435">
        <v>4</v>
      </c>
      <c r="F64" s="479"/>
      <c r="G64" s="445" t="str">
        <f>IF(ISBLANK(F64),"-",(F64/$D$50*$D$47*$B$69)*$D$58/$D$61)</f>
        <v>-</v>
      </c>
      <c r="H64" s="442" t="str">
        <f t="shared" si="0"/>
        <v>-</v>
      </c>
    </row>
    <row r="65" spans="1:11" ht="24.75" customHeight="1" x14ac:dyDescent="0.4">
      <c r="A65" s="380" t="s">
        <v>99</v>
      </c>
      <c r="B65" s="469">
        <v>1</v>
      </c>
      <c r="C65" s="521" t="s">
        <v>100</v>
      </c>
      <c r="D65" s="518">
        <v>2.5864699999999998</v>
      </c>
      <c r="E65" s="404">
        <v>1</v>
      </c>
      <c r="F65" s="471"/>
      <c r="G65" s="444" t="str">
        <f>IF(ISBLANK(F65),"-",(F65/$D$50*$D$47*$B$69)*$D$58/$D$65)</f>
        <v>-</v>
      </c>
      <c r="H65" s="441" t="str">
        <f t="shared" si="0"/>
        <v>-</v>
      </c>
    </row>
    <row r="66" spans="1:11" ht="23.25" customHeight="1" x14ac:dyDescent="0.4">
      <c r="A66" s="380" t="s">
        <v>101</v>
      </c>
      <c r="B66" s="469">
        <v>1</v>
      </c>
      <c r="C66" s="522"/>
      <c r="D66" s="519"/>
      <c r="E66" s="405">
        <v>2</v>
      </c>
      <c r="F66" s="471"/>
      <c r="G66" s="445" t="str">
        <f>IF(ISBLANK(F66),"-",(F66/$D$50*$D$47*$B$69)*$D$58/$D$65)</f>
        <v>-</v>
      </c>
      <c r="H66" s="442" t="str">
        <f t="shared" si="0"/>
        <v>-</v>
      </c>
    </row>
    <row r="67" spans="1:11" ht="24.75" customHeight="1" x14ac:dyDescent="0.4">
      <c r="A67" s="380" t="s">
        <v>102</v>
      </c>
      <c r="B67" s="469">
        <v>1</v>
      </c>
      <c r="C67" s="522"/>
      <c r="D67" s="519"/>
      <c r="E67" s="405">
        <v>3</v>
      </c>
      <c r="F67" s="471"/>
      <c r="G67" s="445" t="str">
        <f>IF(ISBLANK(F67),"-",(F67/$D$50*$D$47*$B$69)*$D$58/$D$65)</f>
        <v>-</v>
      </c>
      <c r="H67" s="442" t="str">
        <f t="shared" si="0"/>
        <v>-</v>
      </c>
    </row>
    <row r="68" spans="1:11" ht="27" customHeight="1" thickBot="1" x14ac:dyDescent="0.45">
      <c r="A68" s="380" t="s">
        <v>103</v>
      </c>
      <c r="B68" s="469">
        <v>1</v>
      </c>
      <c r="C68" s="523"/>
      <c r="D68" s="520"/>
      <c r="E68" s="406">
        <v>4</v>
      </c>
      <c r="F68" s="479"/>
      <c r="G68" s="446" t="str">
        <f>IF(ISBLANK(F68),"-",(F68/$D$50*$D$47*$B$69)*$D$58/$D$65)</f>
        <v>-</v>
      </c>
      <c r="H68" s="443" t="str">
        <f t="shared" si="0"/>
        <v>-</v>
      </c>
    </row>
    <row r="69" spans="1:11" ht="23.25" customHeight="1" x14ac:dyDescent="0.4">
      <c r="A69" s="380" t="s">
        <v>104</v>
      </c>
      <c r="B69" s="447">
        <f>(B68/B67)*(B66/B65)*(B64/B63)*(B62/B61)*B60</f>
        <v>50</v>
      </c>
      <c r="C69" s="521" t="s">
        <v>105</v>
      </c>
      <c r="D69" s="518">
        <v>2.7813500000000002</v>
      </c>
      <c r="E69" s="404">
        <v>1</v>
      </c>
      <c r="F69" s="478">
        <v>544921</v>
      </c>
      <c r="G69" s="444">
        <f>IF(ISBLANK(F69),"-",(F69/$D$50*$D$47*$B$69)*$D$58/$D$69)</f>
        <v>5.036979057094487</v>
      </c>
      <c r="H69" s="442">
        <f t="shared" si="0"/>
        <v>1.0073958114188974</v>
      </c>
    </row>
    <row r="70" spans="1:11" ht="22.5" customHeight="1" thickBot="1" x14ac:dyDescent="0.45">
      <c r="A70" s="458" t="s">
        <v>106</v>
      </c>
      <c r="B70" s="480">
        <f>(D47*B69)/D56*D58</f>
        <v>2.5026899654908554</v>
      </c>
      <c r="C70" s="522"/>
      <c r="D70" s="519"/>
      <c r="E70" s="405">
        <v>2</v>
      </c>
      <c r="F70" s="471">
        <v>542415</v>
      </c>
      <c r="G70" s="445">
        <f>IF(ISBLANK(F70),"-",(F70/$D$50*$D$47*$B$69)*$D$58/$D$69)</f>
        <v>5.0138148378460468</v>
      </c>
      <c r="H70" s="442">
        <f t="shared" si="0"/>
        <v>1.0027629675692094</v>
      </c>
    </row>
    <row r="71" spans="1:11" ht="23.25" customHeight="1" x14ac:dyDescent="0.4">
      <c r="A71" s="506" t="s">
        <v>75</v>
      </c>
      <c r="B71" s="507"/>
      <c r="C71" s="522"/>
      <c r="D71" s="519"/>
      <c r="E71" s="405">
        <v>3</v>
      </c>
      <c r="F71" s="471">
        <v>540693</v>
      </c>
      <c r="G71" s="445">
        <f>IF(ISBLANK(F71),"-",(F71/$D$50*$D$47*$B$69)*$D$58/$D$69)</f>
        <v>4.997897525178125</v>
      </c>
      <c r="H71" s="442">
        <f t="shared" si="0"/>
        <v>0.99957950503562498</v>
      </c>
    </row>
    <row r="72" spans="1:11" ht="23.25" customHeight="1" thickBot="1" x14ac:dyDescent="0.45">
      <c r="A72" s="508"/>
      <c r="B72" s="509"/>
      <c r="C72" s="524"/>
      <c r="D72" s="520"/>
      <c r="E72" s="406">
        <v>4</v>
      </c>
      <c r="F72" s="479"/>
      <c r="G72" s="446" t="str">
        <f>IF(ISBLANK(F72),"-",(F72/$D$50*$D$47*$B$69)*$D$58/$D$69)</f>
        <v>-</v>
      </c>
      <c r="H72" s="443" t="str">
        <f t="shared" si="0"/>
        <v>-</v>
      </c>
    </row>
    <row r="73" spans="1:11" ht="26.25" customHeight="1" x14ac:dyDescent="0.4">
      <c r="A73" s="407"/>
      <c r="B73" s="407"/>
      <c r="C73" s="407"/>
      <c r="D73" s="407"/>
      <c r="E73" s="407"/>
      <c r="F73" s="408"/>
      <c r="G73" s="398" t="s">
        <v>68</v>
      </c>
      <c r="H73" s="481">
        <f>AVERAGE(H61:H72)</f>
        <v>0.9902266383067938</v>
      </c>
    </row>
    <row r="74" spans="1:11" ht="26.25" customHeight="1" x14ac:dyDescent="0.4">
      <c r="C74" s="407"/>
      <c r="D74" s="407"/>
      <c r="E74" s="407"/>
      <c r="F74" s="408"/>
      <c r="G74" s="396" t="s">
        <v>81</v>
      </c>
      <c r="H74" s="482">
        <f>STDEV(H61:H72)/H73</f>
        <v>1.4715514604790328E-2</v>
      </c>
    </row>
    <row r="75" spans="1:11" ht="27" customHeight="1" x14ac:dyDescent="0.4">
      <c r="A75" s="407"/>
      <c r="B75" s="407"/>
      <c r="C75" s="408"/>
      <c r="D75" s="409"/>
      <c r="E75" s="409"/>
      <c r="F75" s="408"/>
      <c r="G75" s="397" t="s">
        <v>20</v>
      </c>
      <c r="H75" s="483">
        <f>COUNT(H61:H72)</f>
        <v>6</v>
      </c>
    </row>
    <row r="76" spans="1:11" ht="18.75" x14ac:dyDescent="0.3">
      <c r="A76" s="407"/>
      <c r="B76" s="407"/>
      <c r="C76" s="408"/>
      <c r="D76" s="409"/>
      <c r="E76" s="409"/>
      <c r="F76" s="409"/>
      <c r="G76" s="409"/>
      <c r="H76" s="408"/>
      <c r="I76" s="410"/>
      <c r="J76" s="414"/>
      <c r="K76" s="428"/>
    </row>
    <row r="77" spans="1:11" ht="26.25" customHeight="1" x14ac:dyDescent="0.4">
      <c r="A77" s="367" t="s">
        <v>107</v>
      </c>
      <c r="B77" s="485" t="s">
        <v>108</v>
      </c>
      <c r="C77" s="503" t="str">
        <f>B20</f>
        <v xml:space="preserve"> phenylephrine hydrochloride 5mg</v>
      </c>
      <c r="D77" s="503"/>
      <c r="E77" s="432" t="s">
        <v>109</v>
      </c>
      <c r="F77" s="432"/>
      <c r="G77" s="486">
        <f>H73</f>
        <v>0.9902266383067938</v>
      </c>
      <c r="H77" s="408"/>
      <c r="I77" s="410"/>
      <c r="J77" s="414"/>
      <c r="K77" s="428"/>
    </row>
    <row r="78" spans="1:11" ht="19.5" customHeight="1" x14ac:dyDescent="0.3">
      <c r="A78" s="418"/>
      <c r="B78" s="419"/>
      <c r="C78" s="420"/>
      <c r="D78" s="420"/>
      <c r="E78" s="419"/>
      <c r="F78" s="419"/>
      <c r="G78" s="419"/>
      <c r="H78" s="419"/>
    </row>
    <row r="79" spans="1:11" ht="18.75" x14ac:dyDescent="0.3">
      <c r="B79" s="370" t="s">
        <v>25</v>
      </c>
      <c r="E79" s="408" t="s">
        <v>26</v>
      </c>
      <c r="F79" s="408"/>
      <c r="G79" s="408" t="s">
        <v>27</v>
      </c>
    </row>
    <row r="80" spans="1:11" ht="83.1" customHeight="1" x14ac:dyDescent="0.3">
      <c r="A80" s="414" t="s">
        <v>28</v>
      </c>
      <c r="B80" s="461"/>
      <c r="C80" s="461"/>
      <c r="D80" s="407"/>
      <c r="E80" s="416"/>
      <c r="F80" s="410"/>
      <c r="G80" s="436"/>
      <c r="H80" s="436"/>
      <c r="I80" s="410"/>
    </row>
    <row r="81" spans="1:9" ht="83.1" customHeight="1" x14ac:dyDescent="0.3">
      <c r="A81" s="414" t="s">
        <v>29</v>
      </c>
      <c r="B81" s="462"/>
      <c r="C81" s="462"/>
      <c r="D81" s="424"/>
      <c r="E81" s="417"/>
      <c r="F81" s="410"/>
      <c r="G81" s="437"/>
      <c r="H81" s="437"/>
      <c r="I81" s="432"/>
    </row>
    <row r="82" spans="1:9" ht="18.75" x14ac:dyDescent="0.3">
      <c r="A82" s="407"/>
      <c r="B82" s="408"/>
      <c r="C82" s="409"/>
      <c r="D82" s="409"/>
      <c r="E82" s="409"/>
      <c r="F82" s="409"/>
      <c r="G82" s="408"/>
      <c r="H82" s="408"/>
      <c r="I82" s="410"/>
    </row>
    <row r="83" spans="1:9" ht="18.75" x14ac:dyDescent="0.3">
      <c r="A83" s="407"/>
      <c r="B83" s="407"/>
      <c r="C83" s="408"/>
      <c r="D83" s="409"/>
      <c r="E83" s="409"/>
      <c r="F83" s="409"/>
      <c r="G83" s="409"/>
      <c r="H83" s="408"/>
      <c r="I83" s="410"/>
    </row>
    <row r="84" spans="1:9" ht="18.75" x14ac:dyDescent="0.3">
      <c r="A84" s="407"/>
      <c r="B84" s="407"/>
      <c r="C84" s="408"/>
      <c r="D84" s="409"/>
      <c r="E84" s="409"/>
      <c r="F84" s="409"/>
      <c r="G84" s="409"/>
      <c r="H84" s="408"/>
      <c r="I84" s="410"/>
    </row>
    <row r="85" spans="1:9" ht="18.75" x14ac:dyDescent="0.3">
      <c r="A85" s="407"/>
      <c r="B85" s="407"/>
      <c r="C85" s="408"/>
      <c r="D85" s="409"/>
      <c r="E85" s="409"/>
      <c r="F85" s="409"/>
      <c r="G85" s="409"/>
      <c r="H85" s="408"/>
      <c r="I85" s="410"/>
    </row>
    <row r="86" spans="1:9" ht="18.75" x14ac:dyDescent="0.3">
      <c r="A86" s="407"/>
      <c r="B86" s="407"/>
      <c r="C86" s="408"/>
      <c r="D86" s="409"/>
      <c r="E86" s="409"/>
      <c r="F86" s="409"/>
      <c r="G86" s="409"/>
      <c r="H86" s="408"/>
      <c r="I86" s="410"/>
    </row>
    <row r="87" spans="1:9" ht="18.75" x14ac:dyDescent="0.3">
      <c r="A87" s="407"/>
      <c r="B87" s="407"/>
      <c r="C87" s="408"/>
      <c r="D87" s="409"/>
      <c r="E87" s="409"/>
      <c r="F87" s="409"/>
      <c r="G87" s="409"/>
      <c r="H87" s="408"/>
      <c r="I87" s="410"/>
    </row>
    <row r="88" spans="1:9" ht="18.75" x14ac:dyDescent="0.3">
      <c r="A88" s="407"/>
      <c r="B88" s="407"/>
      <c r="C88" s="408"/>
      <c r="D88" s="409"/>
      <c r="E88" s="409"/>
      <c r="F88" s="409"/>
      <c r="G88" s="409"/>
      <c r="H88" s="408"/>
      <c r="I88" s="410"/>
    </row>
    <row r="89" spans="1:9" ht="18.75" x14ac:dyDescent="0.3">
      <c r="A89" s="407"/>
      <c r="B89" s="407"/>
      <c r="C89" s="408"/>
      <c r="D89" s="409"/>
      <c r="E89" s="409"/>
      <c r="F89" s="409"/>
      <c r="G89" s="409"/>
      <c r="H89" s="408"/>
      <c r="I89" s="410"/>
    </row>
    <row r="90" spans="1:9" ht="18.75" x14ac:dyDescent="0.3">
      <c r="A90" s="407"/>
      <c r="B90" s="407"/>
      <c r="C90" s="408"/>
      <c r="D90" s="409"/>
      <c r="E90" s="409"/>
      <c r="F90" s="409"/>
      <c r="G90" s="409"/>
      <c r="H90" s="408"/>
      <c r="I90" s="410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</vt:lpstr>
      <vt:lpstr>SST (2)</vt:lpstr>
      <vt:lpstr>RD</vt:lpstr>
      <vt:lpstr>chlorpheniramine maleate 1</vt:lpstr>
      <vt:lpstr>VIT C </vt:lpstr>
      <vt:lpstr>PHENYLEPHRINE HCL</vt:lpstr>
      <vt:lpstr>'chlorpheniramine maleate 1'!Print_Area</vt:lpstr>
      <vt:lpstr>'PHENYLEPHRINE HCL'!Print_Area</vt:lpstr>
      <vt:lpstr>'VIT C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2017-04-28T09:33:53Z</cp:lastPrinted>
  <dcterms:created xsi:type="dcterms:W3CDTF">2005-07-05T10:19:27Z</dcterms:created>
  <dcterms:modified xsi:type="dcterms:W3CDTF">2017-04-27T22:23:12Z</dcterms:modified>
</cp:coreProperties>
</file>