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/>
  </bookViews>
  <sheets>
    <sheet name="SST" sheetId="1" r:id="rId1"/>
    <sheet name="Ivermectin" sheetId="2" r:id="rId2"/>
  </sheets>
  <calcPr calcId="145621"/>
</workbook>
</file>

<file path=xl/calcChain.xml><?xml version="1.0" encoding="utf-8"?>
<calcChain xmlns="http://schemas.openxmlformats.org/spreadsheetml/2006/main">
  <c r="B21" i="1" l="1"/>
  <c r="C75" i="2" l="1"/>
  <c r="H70" i="2"/>
  <c r="G70" i="2"/>
  <c r="G69" i="2"/>
  <c r="H69" i="2" s="1"/>
  <c r="G68" i="2"/>
  <c r="H68" i="2" s="1"/>
  <c r="B68" i="2"/>
  <c r="G67" i="2"/>
  <c r="H67" i="2" s="1"/>
  <c r="B67" i="2"/>
  <c r="H66" i="2"/>
  <c r="G66" i="2"/>
  <c r="G65" i="2"/>
  <c r="H65" i="2" s="1"/>
  <c r="G64" i="2"/>
  <c r="H64" i="2" s="1"/>
  <c r="H63" i="2"/>
  <c r="G63" i="2"/>
  <c r="H62" i="2"/>
  <c r="G62" i="2"/>
  <c r="G61" i="2"/>
  <c r="H61" i="2" s="1"/>
  <c r="G60" i="2"/>
  <c r="H60" i="2" s="1"/>
  <c r="H59" i="2"/>
  <c r="G59" i="2"/>
  <c r="E56" i="2"/>
  <c r="B55" i="2"/>
  <c r="B45" i="2"/>
  <c r="D48" i="2" s="1"/>
  <c r="D49" i="2" s="1"/>
  <c r="F42" i="2"/>
  <c r="D42" i="2"/>
  <c r="G41" i="2"/>
  <c r="E41" i="2"/>
  <c r="G40" i="2"/>
  <c r="E40" i="2"/>
  <c r="G39" i="2"/>
  <c r="E39" i="2"/>
  <c r="G38" i="2"/>
  <c r="E38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2" l="1"/>
  <c r="D46" i="2" s="1"/>
  <c r="D50" i="2"/>
  <c r="D51" i="2" s="1"/>
  <c r="D52" i="2"/>
  <c r="H73" i="2"/>
  <c r="G42" i="2"/>
  <c r="E42" i="2"/>
  <c r="F44" i="2"/>
  <c r="F45" i="2" s="1"/>
  <c r="F46" i="2" s="1"/>
  <c r="H71" i="2"/>
  <c r="G75" i="2" l="1"/>
  <c r="H72" i="2"/>
</calcChain>
</file>

<file path=xl/sharedStrings.xml><?xml version="1.0" encoding="utf-8"?>
<sst xmlns="http://schemas.openxmlformats.org/spreadsheetml/2006/main" count="140" uniqueCount="103">
  <si>
    <t>HPLC System Suitability Report</t>
  </si>
  <si>
    <t>Analysis Data</t>
  </si>
  <si>
    <t>Assay</t>
  </si>
  <si>
    <t>Sample(s)</t>
  </si>
  <si>
    <t>Reference Substance:</t>
  </si>
  <si>
    <t>NEOMEC INJECTION</t>
  </si>
  <si>
    <t>% age Purity:</t>
  </si>
  <si>
    <t>NDQD201705388</t>
  </si>
  <si>
    <t>Weight (mg):</t>
  </si>
  <si>
    <t>Ivermectin B.P</t>
  </si>
  <si>
    <t>Standard Conc (mg/mL):</t>
  </si>
  <si>
    <t>each ml contains ivermectin BP 10 mg.</t>
  </si>
  <si>
    <t>2017-05-11 14:53:46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</si>
  <si>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</si>
  <si>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</si>
  <si>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</si>
  <si>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</si>
  <si>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</si>
  <si>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</si>
  <si>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</si>
  <si>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</si>
  <si>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</si>
  <si>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</si>
  <si>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</si>
  <si>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</si>
  <si>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</si>
  <si>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</si>
  <si>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</si>
  <si>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</si>
  <si>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</si>
  <si>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</si>
  <si>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</si>
  <si>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</si>
  <si>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</si>
  <si>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</si>
  <si>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</si>
  <si>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</si>
  <si>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</si>
  <si>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</si>
  <si>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</si>
  <si>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</si>
  <si>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</si>
  <si>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</si>
  <si>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</si>
  <si>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</si>
  <si>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</si>
  <si>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</si>
  <si>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</si>
  <si>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</si>
  <si>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</si>
  <si>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</si>
  <si>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</si>
  <si>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</si>
  <si>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</si>
  <si>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</si>
  <si>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</si>
  <si>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</si>
  <si>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</si>
  <si>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</si>
  <si>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</si>
  <si>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</si>
  <si>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</si>
  <si>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</si>
  <si>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</si>
  <si>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</si>
  <si>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</si>
  <si>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</si>
  <si>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</si>
  <si>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</si>
  <si>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</si>
  <si>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</si>
  <si>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</si>
  <si>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</si>
  <si>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</si>
  <si>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</si>
  <si>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</si>
  <si>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</si>
  <si>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</si>
  <si>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</si>
  <si>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</si>
  <si>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</si>
  <si>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</si>
  <si>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</si>
  <si>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</si>
  <si>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</si>
  <si>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</si>
  <si>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</si>
  <si>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</si>
  <si>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</si>
  <si>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</si>
  <si>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</si>
  <si>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</si>
  <si>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</si>
  <si>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</si>
  <si>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</si>
  <si>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</si>
  <si>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</si>
  <si>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</si>
  <si>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</si>
  <si>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</si>
  <si>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</si>
  <si>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 xml:space="preserve">Ivermectin </t>
  </si>
  <si>
    <t>I2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</si>
</sst>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7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3" t="s">
        <v>0</v>
      </c>
      <c r="B15" s="163"/>
      <c r="C15" s="163"/>
      <c r="D15" s="163"/>
      <c r="E15" s="1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22.86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0.4572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137583094</v>
      </c>
      <c r="C24" s="18">
        <v>5805.38</v>
      </c>
      <c r="D24" s="19">
        <v>1.08</v>
      </c>
      <c r="E24" s="20">
        <v>7.88</v>
      </c>
    </row>
    <row r="25" spans="1:6" ht="16.5" customHeight="1" x14ac:dyDescent="0.3">
      <c r="A25" s="17">
        <v>2</v>
      </c>
      <c r="B25" s="18">
        <v>138642308</v>
      </c>
      <c r="C25" s="18">
        <v>5783.79</v>
      </c>
      <c r="D25" s="19">
        <v>1.08</v>
      </c>
      <c r="E25" s="19">
        <v>7.87</v>
      </c>
    </row>
    <row r="26" spans="1:6" ht="16.5" customHeight="1" x14ac:dyDescent="0.3">
      <c r="A26" s="17">
        <v>3</v>
      </c>
      <c r="B26" s="18">
        <v>139287634</v>
      </c>
      <c r="C26" s="18">
        <v>5777.01</v>
      </c>
      <c r="D26" s="19">
        <v>1.08</v>
      </c>
      <c r="E26" s="19">
        <v>7.87</v>
      </c>
    </row>
    <row r="27" spans="1:6" ht="16.5" customHeight="1" x14ac:dyDescent="0.3">
      <c r="A27" s="17">
        <v>4</v>
      </c>
      <c r="B27" s="18">
        <v>140094032</v>
      </c>
      <c r="C27" s="18">
        <v>5810.07</v>
      </c>
      <c r="D27" s="19">
        <v>1.1000000000000001</v>
      </c>
      <c r="E27" s="19">
        <v>7.86</v>
      </c>
    </row>
    <row r="28" spans="1:6" ht="16.5" customHeight="1" x14ac:dyDescent="0.3">
      <c r="A28" s="17">
        <v>5</v>
      </c>
      <c r="B28" s="18">
        <v>140067544</v>
      </c>
      <c r="C28" s="18">
        <v>5717.04</v>
      </c>
      <c r="D28" s="19">
        <v>1.08</v>
      </c>
      <c r="E28" s="19">
        <v>7.86</v>
      </c>
    </row>
    <row r="29" spans="1:6" ht="16.5" customHeight="1" x14ac:dyDescent="0.3">
      <c r="A29" s="17">
        <v>6</v>
      </c>
      <c r="B29" s="21">
        <v>141042735</v>
      </c>
      <c r="C29" s="21">
        <v>5789.95</v>
      </c>
      <c r="D29" s="22">
        <v>1.08</v>
      </c>
      <c r="E29" s="22">
        <v>7.86</v>
      </c>
    </row>
    <row r="30" spans="1:6" ht="16.5" customHeight="1" x14ac:dyDescent="0.3">
      <c r="A30" s="23" t="s">
        <v>18</v>
      </c>
      <c r="B30" s="24">
        <f>AVERAGE(B24:B29)</f>
        <v>139452891.16666666</v>
      </c>
      <c r="C30" s="25">
        <f>AVERAGE(C24:C29)</f>
        <v>5780.54</v>
      </c>
      <c r="D30" s="26">
        <f>AVERAGE(D24:D29)</f>
        <v>1.0833333333333333</v>
      </c>
      <c r="E30" s="26">
        <f>AVERAGE(E24:E29)</f>
        <v>7.8666666666666671</v>
      </c>
    </row>
    <row r="31" spans="1:6" ht="16.5" customHeight="1" x14ac:dyDescent="0.3">
      <c r="A31" s="27" t="s">
        <v>19</v>
      </c>
      <c r="B31" s="28">
        <f>(STDEV(B24:B29)/B30)</f>
        <v>8.7807185849949811E-3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4" t="s">
        <v>26</v>
      </c>
      <c r="C59" s="1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B62" zoomScale="60" zoomScaleNormal="55" workbookViewId="0">
      <selection activeCell="F70" sqref="F7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65" t="s">
        <v>31</v>
      </c>
      <c r="B1" s="165"/>
      <c r="C1" s="165"/>
      <c r="D1" s="165"/>
      <c r="E1" s="165"/>
      <c r="F1" s="165"/>
      <c r="G1" s="165"/>
      <c r="H1" s="165"/>
    </row>
    <row r="2" spans="1:8" x14ac:dyDescent="0.2">
      <c r="A2" s="165"/>
      <c r="B2" s="165"/>
      <c r="C2" s="165"/>
      <c r="D2" s="165"/>
      <c r="E2" s="165"/>
      <c r="F2" s="165"/>
      <c r="G2" s="165"/>
      <c r="H2" s="165"/>
    </row>
    <row r="3" spans="1:8" x14ac:dyDescent="0.2">
      <c r="A3" s="165"/>
      <c r="B3" s="165"/>
      <c r="C3" s="165"/>
      <c r="D3" s="165"/>
      <c r="E3" s="165"/>
      <c r="F3" s="165"/>
      <c r="G3" s="165"/>
      <c r="H3" s="165"/>
    </row>
    <row r="4" spans="1:8" x14ac:dyDescent="0.2">
      <c r="A4" s="165"/>
      <c r="B4" s="165"/>
      <c r="C4" s="165"/>
      <c r="D4" s="165"/>
      <c r="E4" s="165"/>
      <c r="F4" s="165"/>
      <c r="G4" s="165"/>
      <c r="H4" s="165"/>
    </row>
    <row r="5" spans="1:8" x14ac:dyDescent="0.2">
      <c r="A5" s="165"/>
      <c r="B5" s="165"/>
      <c r="C5" s="165"/>
      <c r="D5" s="165"/>
      <c r="E5" s="165"/>
      <c r="F5" s="165"/>
      <c r="G5" s="165"/>
      <c r="H5" s="165"/>
    </row>
    <row r="6" spans="1:8" x14ac:dyDescent="0.2">
      <c r="A6" s="165"/>
      <c r="B6" s="165"/>
      <c r="C6" s="165"/>
      <c r="D6" s="165"/>
      <c r="E6" s="165"/>
      <c r="F6" s="165"/>
      <c r="G6" s="165"/>
      <c r="H6" s="165"/>
    </row>
    <row r="7" spans="1:8" x14ac:dyDescent="0.2">
      <c r="A7" s="165"/>
      <c r="B7" s="165"/>
      <c r="C7" s="165"/>
      <c r="D7" s="165"/>
      <c r="E7" s="165"/>
      <c r="F7" s="165"/>
      <c r="G7" s="165"/>
      <c r="H7" s="165"/>
    </row>
    <row r="8" spans="1:8" x14ac:dyDescent="0.2">
      <c r="A8" s="166" t="s">
        <v>32</v>
      </c>
      <c r="B8" s="166"/>
      <c r="C8" s="166"/>
      <c r="D8" s="166"/>
      <c r="E8" s="166"/>
      <c r="F8" s="166"/>
      <c r="G8" s="166"/>
      <c r="H8" s="166"/>
    </row>
    <row r="9" spans="1:8" x14ac:dyDescent="0.2">
      <c r="A9" s="166"/>
      <c r="B9" s="166"/>
      <c r="C9" s="166"/>
      <c r="D9" s="166"/>
      <c r="E9" s="166"/>
      <c r="F9" s="166"/>
      <c r="G9" s="166"/>
      <c r="H9" s="166"/>
    </row>
    <row r="10" spans="1:8" x14ac:dyDescent="0.2">
      <c r="A10" s="166"/>
      <c r="B10" s="166"/>
      <c r="C10" s="166"/>
      <c r="D10" s="166"/>
      <c r="E10" s="166"/>
      <c r="F10" s="166"/>
      <c r="G10" s="166"/>
      <c r="H10" s="166"/>
    </row>
    <row r="11" spans="1:8" x14ac:dyDescent="0.2">
      <c r="A11" s="166"/>
      <c r="B11" s="166"/>
      <c r="C11" s="166"/>
      <c r="D11" s="166"/>
      <c r="E11" s="166"/>
      <c r="F11" s="166"/>
      <c r="G11" s="166"/>
      <c r="H11" s="166"/>
    </row>
    <row r="12" spans="1:8" x14ac:dyDescent="0.2">
      <c r="A12" s="166"/>
      <c r="B12" s="166"/>
      <c r="C12" s="166"/>
      <c r="D12" s="166"/>
      <c r="E12" s="166"/>
      <c r="F12" s="166"/>
      <c r="G12" s="166"/>
      <c r="H12" s="166"/>
    </row>
    <row r="13" spans="1:8" x14ac:dyDescent="0.2">
      <c r="A13" s="166"/>
      <c r="B13" s="166"/>
      <c r="C13" s="166"/>
      <c r="D13" s="166"/>
      <c r="E13" s="166"/>
      <c r="F13" s="166"/>
      <c r="G13" s="166"/>
      <c r="H13" s="166"/>
    </row>
    <row r="14" spans="1:8" x14ac:dyDescent="0.2">
      <c r="A14" s="166"/>
      <c r="B14" s="166"/>
      <c r="C14" s="166"/>
      <c r="D14" s="166"/>
      <c r="E14" s="166"/>
      <c r="F14" s="166"/>
      <c r="G14" s="166"/>
      <c r="H14" s="166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1" t="s">
        <v>33</v>
      </c>
      <c r="B16" s="172"/>
      <c r="C16" s="172"/>
      <c r="D16" s="172"/>
      <c r="E16" s="172"/>
      <c r="F16" s="172"/>
      <c r="G16" s="172"/>
      <c r="H16" s="173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174" t="s">
        <v>5</v>
      </c>
      <c r="C18" s="174"/>
      <c r="D18" s="174"/>
      <c r="E18" s="174"/>
      <c r="F18" s="52"/>
      <c r="G18" s="52"/>
      <c r="H18" s="52"/>
    </row>
    <row r="19" spans="1:8" ht="26.25" customHeight="1" x14ac:dyDescent="0.4">
      <c r="A19" s="54" t="s">
        <v>36</v>
      </c>
      <c r="B19" s="56" t="s">
        <v>7</v>
      </c>
      <c r="C19" s="162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37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38</v>
      </c>
      <c r="B21" s="175" t="s">
        <v>11</v>
      </c>
      <c r="C21" s="175"/>
      <c r="D21" s="175"/>
      <c r="E21" s="175"/>
      <c r="F21" s="175"/>
      <c r="G21" s="175"/>
      <c r="H21" s="175"/>
    </row>
    <row r="22" spans="1:8" ht="26.25" customHeight="1" x14ac:dyDescent="0.4">
      <c r="A22" s="54" t="s">
        <v>39</v>
      </c>
      <c r="B22" s="57" t="s">
        <v>12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40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74" t="s">
        <v>101</v>
      </c>
      <c r="C26" s="174"/>
      <c r="D26" s="52"/>
      <c r="E26" s="52"/>
      <c r="F26" s="52"/>
      <c r="G26" s="52"/>
      <c r="H26" s="52"/>
    </row>
    <row r="27" spans="1:8" ht="26.25" customHeight="1" x14ac:dyDescent="0.4">
      <c r="A27" s="62" t="s">
        <v>41</v>
      </c>
      <c r="B27" s="175" t="s">
        <v>102</v>
      </c>
      <c r="C27" s="175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99.4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42</v>
      </c>
      <c r="B29" s="64">
        <v>0</v>
      </c>
      <c r="C29" s="176" t="s">
        <v>43</v>
      </c>
      <c r="D29" s="177"/>
      <c r="E29" s="177"/>
      <c r="F29" s="177"/>
      <c r="G29" s="178"/>
      <c r="H29" s="65"/>
    </row>
    <row r="30" spans="1:8" ht="19.5" customHeight="1" x14ac:dyDescent="0.3">
      <c r="A30" s="62" t="s">
        <v>44</v>
      </c>
      <c r="B30" s="66">
        <f>B28-B29</f>
        <v>99.4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45</v>
      </c>
      <c r="B31" s="68">
        <v>1</v>
      </c>
      <c r="C31" s="176" t="s">
        <v>46</v>
      </c>
      <c r="D31" s="177"/>
      <c r="E31" s="177"/>
      <c r="F31" s="177"/>
      <c r="G31" s="178"/>
      <c r="H31" s="69"/>
    </row>
    <row r="32" spans="1:8" ht="27" customHeight="1" x14ac:dyDescent="0.4">
      <c r="A32" s="62" t="s">
        <v>47</v>
      </c>
      <c r="B32" s="68">
        <v>1</v>
      </c>
      <c r="C32" s="176" t="s">
        <v>48</v>
      </c>
      <c r="D32" s="177"/>
      <c r="E32" s="177"/>
      <c r="F32" s="177"/>
      <c r="G32" s="178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51</v>
      </c>
      <c r="B36" s="75">
        <v>50</v>
      </c>
      <c r="C36" s="52"/>
      <c r="D36" s="179" t="s">
        <v>52</v>
      </c>
      <c r="E36" s="180"/>
      <c r="F36" s="181" t="s">
        <v>53</v>
      </c>
      <c r="G36" s="180"/>
      <c r="H36" s="65"/>
    </row>
    <row r="37" spans="1:8" ht="26.25" customHeight="1" x14ac:dyDescent="0.4">
      <c r="A37" s="76" t="s">
        <v>54</v>
      </c>
      <c r="B37" s="77">
        <v>1</v>
      </c>
      <c r="C37" s="78" t="s">
        <v>55</v>
      </c>
      <c r="D37" s="79" t="s">
        <v>56</v>
      </c>
      <c r="E37" s="80" t="s">
        <v>57</v>
      </c>
      <c r="F37" s="81" t="s">
        <v>56</v>
      </c>
      <c r="G37" s="80" t="s">
        <v>57</v>
      </c>
      <c r="H37" s="65"/>
    </row>
    <row r="38" spans="1:8" ht="26.25" customHeight="1" x14ac:dyDescent="0.4">
      <c r="A38" s="76" t="s">
        <v>58</v>
      </c>
      <c r="B38" s="77">
        <v>1</v>
      </c>
      <c r="C38" s="82">
        <v>1</v>
      </c>
      <c r="D38" s="83">
        <v>137359165</v>
      </c>
      <c r="E38" s="84">
        <f>IF(ISBLANK(D38),"-",$D$48/$D$45*D38)</f>
        <v>120899645.46685185</v>
      </c>
      <c r="F38" s="85">
        <v>129844728</v>
      </c>
      <c r="G38" s="84">
        <f>IF(ISBLANK(F38),"-",$D$48/$F$45*F38)</f>
        <v>120450437.06220725</v>
      </c>
      <c r="H38" s="65"/>
    </row>
    <row r="39" spans="1:8" ht="26.25" customHeight="1" x14ac:dyDescent="0.4">
      <c r="A39" s="76" t="s">
        <v>59</v>
      </c>
      <c r="B39" s="77">
        <v>1</v>
      </c>
      <c r="C39" s="86">
        <v>2</v>
      </c>
      <c r="D39" s="87">
        <v>137735401</v>
      </c>
      <c r="E39" s="88">
        <f>IF(ISBLANK(D39),"-",$D$48/$D$45*D39)</f>
        <v>121230797.73479018</v>
      </c>
      <c r="F39" s="89">
        <v>130609405</v>
      </c>
      <c r="G39" s="88">
        <f>IF(ISBLANK(F39),"-",$D$48/$F$45*F39)</f>
        <v>121159789.53481142</v>
      </c>
      <c r="H39" s="65"/>
    </row>
    <row r="40" spans="1:8" ht="26.25" customHeight="1" x14ac:dyDescent="0.4">
      <c r="A40" s="76" t="s">
        <v>60</v>
      </c>
      <c r="B40" s="77">
        <v>1</v>
      </c>
      <c r="C40" s="86">
        <v>3</v>
      </c>
      <c r="D40" s="87">
        <v>137543352</v>
      </c>
      <c r="E40" s="88">
        <f>IF(ISBLANK(D40),"-",$D$48/$D$45*D40)</f>
        <v>121061761.64599143</v>
      </c>
      <c r="F40" s="89">
        <v>130367393</v>
      </c>
      <c r="G40" s="88">
        <f>IF(ISBLANK(F40),"-",$D$48/$F$45*F40)</f>
        <v>120935287.14935994</v>
      </c>
      <c r="H40" s="52"/>
    </row>
    <row r="41" spans="1:8" ht="26.25" customHeight="1" x14ac:dyDescent="0.4">
      <c r="A41" s="76" t="s">
        <v>61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62</v>
      </c>
      <c r="B42" s="77">
        <v>1</v>
      </c>
      <c r="C42" s="94" t="s">
        <v>63</v>
      </c>
      <c r="D42" s="95">
        <f>AVERAGE(D38:D41)</f>
        <v>137545972.66666666</v>
      </c>
      <c r="E42" s="96">
        <f>AVERAGE(E38:E41)</f>
        <v>121064068.28254449</v>
      </c>
      <c r="F42" s="97">
        <f>AVERAGE(F38:F41)</f>
        <v>130273842</v>
      </c>
      <c r="G42" s="96">
        <f>AVERAGE(G38:G41)</f>
        <v>120848504.5821262</v>
      </c>
      <c r="H42" s="52"/>
    </row>
    <row r="43" spans="1:8" ht="26.25" customHeight="1" x14ac:dyDescent="0.4">
      <c r="A43" s="76" t="s">
        <v>64</v>
      </c>
      <c r="B43" s="89">
        <v>1</v>
      </c>
      <c r="C43" s="98" t="s">
        <v>65</v>
      </c>
      <c r="D43" s="99">
        <v>22.86</v>
      </c>
      <c r="E43" s="100"/>
      <c r="F43" s="99">
        <v>21.69</v>
      </c>
      <c r="G43" s="52"/>
      <c r="H43" s="52"/>
    </row>
    <row r="44" spans="1:8" ht="26.25" customHeight="1" x14ac:dyDescent="0.4">
      <c r="A44" s="76" t="s">
        <v>66</v>
      </c>
      <c r="B44" s="89">
        <v>1</v>
      </c>
      <c r="C44" s="101" t="s">
        <v>67</v>
      </c>
      <c r="D44" s="102">
        <f>D43*$B$34</f>
        <v>22.86</v>
      </c>
      <c r="E44" s="103"/>
      <c r="F44" s="102">
        <f>F43*$B$34</f>
        <v>21.69</v>
      </c>
      <c r="G44" s="52"/>
      <c r="H44" s="52"/>
    </row>
    <row r="45" spans="1:8" ht="19.5" customHeight="1" x14ac:dyDescent="0.3">
      <c r="A45" s="76" t="s">
        <v>68</v>
      </c>
      <c r="B45" s="103">
        <f>(B44/B43)*(B42/B41)*(B40/B39)*(B38/B37)*B36</f>
        <v>50</v>
      </c>
      <c r="C45" s="101" t="s">
        <v>69</v>
      </c>
      <c r="D45" s="104">
        <f>D44*$B$30/100</f>
        <v>22.722840000000001</v>
      </c>
      <c r="E45" s="105"/>
      <c r="F45" s="104">
        <f>F44*$B$30/100</f>
        <v>21.559860000000004</v>
      </c>
      <c r="G45" s="52"/>
      <c r="H45" s="52"/>
    </row>
    <row r="46" spans="1:8" ht="19.5" customHeight="1" x14ac:dyDescent="0.3">
      <c r="A46" s="167" t="s">
        <v>70</v>
      </c>
      <c r="B46" s="168"/>
      <c r="C46" s="101" t="s">
        <v>71</v>
      </c>
      <c r="D46" s="102">
        <f>D45/$B$45</f>
        <v>0.45445680000000005</v>
      </c>
      <c r="E46" s="105"/>
      <c r="F46" s="106">
        <f>F45/$B$45</f>
        <v>0.43119720000000006</v>
      </c>
      <c r="G46" s="52"/>
      <c r="H46" s="52"/>
    </row>
    <row r="47" spans="1:8" ht="27" customHeight="1" x14ac:dyDescent="0.4">
      <c r="A47" s="169"/>
      <c r="B47" s="170"/>
      <c r="C47" s="101" t="s">
        <v>72</v>
      </c>
      <c r="D47" s="107">
        <v>0.4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73</v>
      </c>
      <c r="D48" s="104">
        <f>D47*$B$45</f>
        <v>20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74</v>
      </c>
      <c r="D49" s="110">
        <f>D48/B34</f>
        <v>20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75</v>
      </c>
      <c r="D50" s="113">
        <f>AVERAGE(E38:E41,G38:G41)</f>
        <v>120956286.43233533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76</v>
      </c>
      <c r="D51" s="114">
        <f>STDEV(E38:E41,G38:G41)/D50</f>
        <v>2.3013459618750724E-3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20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7" t="str">
        <f>B21</f>
        <v>each ml contains ivermectin BP 10 mg.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79</v>
      </c>
      <c r="B56" s="118">
        <v>1</v>
      </c>
      <c r="C56" s="119" t="s">
        <v>80</v>
      </c>
      <c r="D56" s="120">
        <v>10</v>
      </c>
      <c r="E56" s="52" t="str">
        <f>B20</f>
        <v>Ivermectin B.P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81</v>
      </c>
      <c r="B58" s="75">
        <v>100</v>
      </c>
      <c r="C58" s="52"/>
      <c r="D58" s="121" t="s">
        <v>82</v>
      </c>
      <c r="E58" s="122" t="s">
        <v>55</v>
      </c>
      <c r="F58" s="122" t="s">
        <v>56</v>
      </c>
      <c r="G58" s="122" t="s">
        <v>83</v>
      </c>
      <c r="H58" s="78" t="s">
        <v>84</v>
      </c>
    </row>
    <row r="59" spans="1:8" ht="26.25" customHeight="1" x14ac:dyDescent="0.4">
      <c r="A59" s="76" t="s">
        <v>85</v>
      </c>
      <c r="B59" s="77">
        <v>1</v>
      </c>
      <c r="C59" s="186" t="s">
        <v>86</v>
      </c>
      <c r="D59" s="189">
        <v>4</v>
      </c>
      <c r="E59" s="123">
        <v>1</v>
      </c>
      <c r="F59" s="124">
        <v>116482612</v>
      </c>
      <c r="G59" s="125">
        <f t="shared" ref="G59:G70" si="0">IF(ISBLANK(F59),"-",(F59/$D$50*$D$47*$B$67)*($B$56/$D$59))</f>
        <v>9.6301412217348492</v>
      </c>
      <c r="H59" s="126">
        <f t="shared" ref="H59:H70" si="1">IF(ISBLANK(F59),"-",G59/$D$56)</f>
        <v>0.96301412217348492</v>
      </c>
    </row>
    <row r="60" spans="1:8" ht="26.25" customHeight="1" x14ac:dyDescent="0.4">
      <c r="A60" s="76" t="s">
        <v>87</v>
      </c>
      <c r="B60" s="77">
        <v>1</v>
      </c>
      <c r="C60" s="187"/>
      <c r="D60" s="190"/>
      <c r="E60" s="127">
        <v>2</v>
      </c>
      <c r="F60" s="87">
        <v>116635642</v>
      </c>
      <c r="G60" s="128">
        <f t="shared" si="0"/>
        <v>9.6427928998339123</v>
      </c>
      <c r="H60" s="129">
        <f t="shared" si="1"/>
        <v>0.96427928998339119</v>
      </c>
    </row>
    <row r="61" spans="1:8" ht="26.25" customHeight="1" x14ac:dyDescent="0.4">
      <c r="A61" s="76" t="s">
        <v>88</v>
      </c>
      <c r="B61" s="77">
        <v>1</v>
      </c>
      <c r="C61" s="187"/>
      <c r="D61" s="190"/>
      <c r="E61" s="127">
        <v>3</v>
      </c>
      <c r="F61" s="87">
        <v>119021367</v>
      </c>
      <c r="G61" s="128">
        <f t="shared" si="0"/>
        <v>9.8400315114322101</v>
      </c>
      <c r="H61" s="129">
        <f t="shared" si="1"/>
        <v>0.98400315114322101</v>
      </c>
    </row>
    <row r="62" spans="1:8" ht="27" customHeight="1" x14ac:dyDescent="0.4">
      <c r="A62" s="76" t="s">
        <v>89</v>
      </c>
      <c r="B62" s="77">
        <v>1</v>
      </c>
      <c r="C62" s="188"/>
      <c r="D62" s="191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90</v>
      </c>
      <c r="B63" s="77">
        <v>1</v>
      </c>
      <c r="C63" s="186" t="s">
        <v>91</v>
      </c>
      <c r="D63" s="192">
        <v>4</v>
      </c>
      <c r="E63" s="123">
        <v>1</v>
      </c>
      <c r="F63" s="124">
        <v>115180989</v>
      </c>
      <c r="G63" s="125">
        <f t="shared" si="0"/>
        <v>9.5225301964304183</v>
      </c>
      <c r="H63" s="126">
        <f t="shared" si="1"/>
        <v>0.95225301964304188</v>
      </c>
    </row>
    <row r="64" spans="1:8" ht="26.25" customHeight="1" x14ac:dyDescent="0.4">
      <c r="A64" s="76" t="s">
        <v>92</v>
      </c>
      <c r="B64" s="77">
        <v>1</v>
      </c>
      <c r="C64" s="187"/>
      <c r="D64" s="193"/>
      <c r="E64" s="127">
        <v>2</v>
      </c>
      <c r="F64" s="87">
        <v>114883465</v>
      </c>
      <c r="G64" s="128">
        <f t="shared" si="0"/>
        <v>9.4979325497288194</v>
      </c>
      <c r="H64" s="129">
        <f t="shared" si="1"/>
        <v>0.94979325497288192</v>
      </c>
    </row>
    <row r="65" spans="1:8" ht="26.25" customHeight="1" x14ac:dyDescent="0.4">
      <c r="A65" s="76" t="s">
        <v>93</v>
      </c>
      <c r="B65" s="77">
        <v>1</v>
      </c>
      <c r="C65" s="187"/>
      <c r="D65" s="193"/>
      <c r="E65" s="127">
        <v>3</v>
      </c>
      <c r="F65" s="87">
        <v>114878732</v>
      </c>
      <c r="G65" s="128">
        <f t="shared" si="0"/>
        <v>9.4975412513399871</v>
      </c>
      <c r="H65" s="129">
        <f t="shared" si="1"/>
        <v>0.94975412513399871</v>
      </c>
    </row>
    <row r="66" spans="1:8" ht="27" customHeight="1" x14ac:dyDescent="0.4">
      <c r="A66" s="76" t="s">
        <v>94</v>
      </c>
      <c r="B66" s="77">
        <v>1</v>
      </c>
      <c r="C66" s="188"/>
      <c r="D66" s="194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95</v>
      </c>
      <c r="B67" s="86">
        <f>(B66/B65)*(B64/B63)*(B62/B61)*(B60/B59)*B58</f>
        <v>100</v>
      </c>
      <c r="C67" s="186" t="s">
        <v>96</v>
      </c>
      <c r="D67" s="189">
        <v>4</v>
      </c>
      <c r="E67" s="123">
        <v>1</v>
      </c>
      <c r="F67" s="124">
        <v>114531258</v>
      </c>
      <c r="G67" s="128">
        <f t="shared" si="0"/>
        <v>9.4688140135709631</v>
      </c>
      <c r="H67" s="129">
        <f t="shared" si="1"/>
        <v>0.94688140135709631</v>
      </c>
    </row>
    <row r="68" spans="1:8" ht="27" customHeight="1" x14ac:dyDescent="0.4">
      <c r="A68" s="134" t="s">
        <v>97</v>
      </c>
      <c r="B68" s="135">
        <f>(D47*B67)/D56*B56</f>
        <v>4</v>
      </c>
      <c r="C68" s="187"/>
      <c r="D68" s="190"/>
      <c r="E68" s="127">
        <v>2</v>
      </c>
      <c r="F68" s="87">
        <v>114404870</v>
      </c>
      <c r="G68" s="128">
        <f t="shared" si="0"/>
        <v>9.4583649493901856</v>
      </c>
      <c r="H68" s="129">
        <f t="shared" si="1"/>
        <v>0.94583649493901856</v>
      </c>
    </row>
    <row r="69" spans="1:8" ht="26.25" customHeight="1" x14ac:dyDescent="0.4">
      <c r="A69" s="167" t="s">
        <v>70</v>
      </c>
      <c r="B69" s="182"/>
      <c r="C69" s="187"/>
      <c r="D69" s="190"/>
      <c r="E69" s="127">
        <v>3</v>
      </c>
      <c r="F69" s="87">
        <v>114884412</v>
      </c>
      <c r="G69" s="128">
        <f t="shared" si="0"/>
        <v>9.4980108424763845</v>
      </c>
      <c r="H69" s="129">
        <f t="shared" si="1"/>
        <v>0.94980108424763843</v>
      </c>
    </row>
    <row r="70" spans="1:8" ht="27" customHeight="1" x14ac:dyDescent="0.4">
      <c r="A70" s="169"/>
      <c r="B70" s="183"/>
      <c r="C70" s="195"/>
      <c r="D70" s="191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63</v>
      </c>
      <c r="H71" s="139">
        <f>AVERAGE(H59:H70)</f>
        <v>0.95617954928819693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76</v>
      </c>
      <c r="H72" s="141">
        <f>STDEV(H59:H70)/H71</f>
        <v>1.2904852261505168E-2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20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98</v>
      </c>
      <c r="B75" s="146" t="s">
        <v>99</v>
      </c>
      <c r="C75" s="184" t="str">
        <f>B20</f>
        <v>Ivermectin B.P</v>
      </c>
      <c r="D75" s="184"/>
      <c r="E75" s="147" t="s">
        <v>100</v>
      </c>
      <c r="F75" s="147"/>
      <c r="G75" s="148">
        <f>H71</f>
        <v>0.95617954928819693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185" t="s">
        <v>26</v>
      </c>
      <c r="C77" s="185"/>
      <c r="D77" s="119"/>
      <c r="E77" s="151" t="s">
        <v>27</v>
      </c>
      <c r="F77" s="152"/>
      <c r="G77" s="185" t="s">
        <v>28</v>
      </c>
      <c r="H77" s="185"/>
    </row>
    <row r="78" spans="1:8" ht="60" customHeight="1" x14ac:dyDescent="0.3">
      <c r="A78" s="153" t="s">
        <v>29</v>
      </c>
      <c r="B78" s="154"/>
      <c r="C78" s="154"/>
      <c r="D78" s="155"/>
      <c r="E78" s="156"/>
      <c r="F78" s="52"/>
      <c r="G78" s="157"/>
      <c r="H78" s="157"/>
    </row>
    <row r="79" spans="1:8" ht="60" customHeight="1" x14ac:dyDescent="0.3">
      <c r="A79" s="153" t="s">
        <v>30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Ivermectin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2017-05-29T09:03:21Z</dcterms:modified>
</cp:coreProperties>
</file>