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wena\Google Drive\My Documents\NQCL\Wet Chemistry\Worksheets\Sarah Muthoni\2017\July 2017\"/>
    </mc:Choice>
  </mc:AlternateContent>
  <bookViews>
    <workbookView xWindow="0" yWindow="0" windowWidth="15345" windowHeight="4575" activeTab="3"/>
  </bookViews>
  <sheets>
    <sheet name="SST BUDE" sheetId="1" r:id="rId1"/>
    <sheet name="Budesonide" sheetId="3" r:id="rId2"/>
    <sheet name="FUMARATE" sheetId="5" r:id="rId3"/>
    <sheet name="SST FF" sheetId="6" r:id="rId4"/>
  </sheets>
  <definedNames>
    <definedName name="_xlnm.Print_Area" localSheetId="0">'SST BUDE'!$A$15:$G$67</definedName>
    <definedName name="_xlnm.Print_Area" localSheetId="3">'SST FF'!$A$15:$G$67</definedName>
  </definedNames>
  <calcPr calcId="162913"/>
</workbook>
</file>

<file path=xl/calcChain.xml><?xml version="1.0" encoding="utf-8"?>
<calcChain xmlns="http://schemas.openxmlformats.org/spreadsheetml/2006/main">
  <c r="B21" i="6" l="1"/>
  <c r="B53" i="6"/>
  <c r="E51" i="6"/>
  <c r="D51" i="6"/>
  <c r="C51" i="6"/>
  <c r="B51" i="6"/>
  <c r="B52" i="6" s="1"/>
  <c r="B32" i="6"/>
  <c r="E30" i="6"/>
  <c r="D30" i="6"/>
  <c r="C30" i="6"/>
  <c r="B30" i="6"/>
  <c r="B31" i="6" s="1"/>
  <c r="B21" i="1"/>
  <c r="C75" i="5"/>
  <c r="H70" i="5"/>
  <c r="G70" i="5"/>
  <c r="B67" i="5"/>
  <c r="B68" i="5" s="1"/>
  <c r="H66" i="5"/>
  <c r="G66" i="5"/>
  <c r="H62" i="5"/>
  <c r="G62" i="5"/>
  <c r="E56" i="5"/>
  <c r="B55" i="5"/>
  <c r="B45" i="5"/>
  <c r="D48" i="5" s="1"/>
  <c r="F42" i="5"/>
  <c r="D42" i="5"/>
  <c r="G41" i="5"/>
  <c r="E41" i="5"/>
  <c r="B34" i="5"/>
  <c r="F44" i="5" s="1"/>
  <c r="B30" i="5"/>
  <c r="F45" i="5" l="1"/>
  <c r="F46" i="5" s="1"/>
  <c r="G40" i="5"/>
  <c r="G38" i="5"/>
  <c r="D49" i="5"/>
  <c r="G39" i="5"/>
  <c r="D44" i="5"/>
  <c r="D45" i="5" s="1"/>
  <c r="D46" i="5" s="1"/>
  <c r="C75" i="3"/>
  <c r="H70" i="3"/>
  <c r="G70" i="3"/>
  <c r="B67" i="3"/>
  <c r="B68" i="3" s="1"/>
  <c r="H66" i="3"/>
  <c r="G66" i="3"/>
  <c r="H62" i="3"/>
  <c r="G62" i="3"/>
  <c r="E56" i="3"/>
  <c r="B55" i="3"/>
  <c r="B45" i="3"/>
  <c r="D48" i="3" s="1"/>
  <c r="F42" i="3"/>
  <c r="D42" i="3"/>
  <c r="G41" i="3"/>
  <c r="E41" i="3"/>
  <c r="B34" i="3"/>
  <c r="D44" i="3" s="1"/>
  <c r="B30" i="3"/>
  <c r="B53" i="1"/>
  <c r="E51" i="1"/>
  <c r="D51" i="1"/>
  <c r="C51" i="1"/>
  <c r="B51" i="1"/>
  <c r="B52" i="1" s="1"/>
  <c r="B32" i="1"/>
  <c r="E30" i="1"/>
  <c r="D30" i="1"/>
  <c r="C30" i="1"/>
  <c r="B30" i="1"/>
  <c r="B31" i="1" s="1"/>
  <c r="F44" i="3" l="1"/>
  <c r="D49" i="3"/>
  <c r="E38" i="5"/>
  <c r="E40" i="5"/>
  <c r="E42" i="5" s="1"/>
  <c r="E39" i="5"/>
  <c r="D45" i="3"/>
  <c r="D46" i="3" s="1"/>
  <c r="F45" i="3"/>
  <c r="G40" i="3" s="1"/>
  <c r="G42" i="5"/>
  <c r="E38" i="3"/>
  <c r="E40" i="3"/>
  <c r="E39" i="3"/>
  <c r="D50" i="5" l="1"/>
  <c r="G39" i="3"/>
  <c r="D52" i="5"/>
  <c r="G38" i="3"/>
  <c r="G42" i="3" s="1"/>
  <c r="F46" i="3"/>
  <c r="G69" i="5"/>
  <c r="H69" i="5" s="1"/>
  <c r="G64" i="5"/>
  <c r="H64" i="5" s="1"/>
  <c r="G60" i="5"/>
  <c r="H60" i="5" s="1"/>
  <c r="G67" i="5"/>
  <c r="H67" i="5" s="1"/>
  <c r="G68" i="5"/>
  <c r="H68" i="5" s="1"/>
  <c r="G65" i="5"/>
  <c r="H65" i="5" s="1"/>
  <c r="G63" i="5"/>
  <c r="H63" i="5" s="1"/>
  <c r="G61" i="5"/>
  <c r="H61" i="5" s="1"/>
  <c r="G59" i="5"/>
  <c r="H59" i="5" s="1"/>
  <c r="D51" i="5"/>
  <c r="E42" i="3"/>
  <c r="D50" i="3"/>
  <c r="D52" i="3"/>
  <c r="H71" i="5" l="1"/>
  <c r="H73" i="5"/>
  <c r="D51" i="3"/>
  <c r="G68" i="3"/>
  <c r="H68" i="3" s="1"/>
  <c r="G65" i="3"/>
  <c r="H65" i="3" s="1"/>
  <c r="G64" i="3"/>
  <c r="H64" i="3" s="1"/>
  <c r="G59" i="3"/>
  <c r="H59" i="3" s="1"/>
  <c r="G69" i="3"/>
  <c r="H69" i="3" s="1"/>
  <c r="G67" i="3"/>
  <c r="H67" i="3" s="1"/>
  <c r="G63" i="3"/>
  <c r="H63" i="3" s="1"/>
  <c r="G61" i="3"/>
  <c r="H61" i="3" s="1"/>
  <c r="G60" i="3"/>
  <c r="H60" i="3" s="1"/>
  <c r="H72" i="5" l="1"/>
  <c r="G75" i="5"/>
  <c r="H71" i="3"/>
  <c r="H73" i="3"/>
  <c r="G75" i="3" l="1"/>
  <c r="H72" i="3"/>
</calcChain>
</file>

<file path=xl/sharedStrings.xml><?xml version="1.0" encoding="utf-8"?>
<sst xmlns="http://schemas.openxmlformats.org/spreadsheetml/2006/main" count="282" uniqueCount="107">
  <si>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</si>
  <si>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</si>
  <si>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</si>
  <si>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</si>
  <si>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</si>
  <si>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</si>
  <si>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</si>
  <si>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</si>
  <si>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</si>
  <si>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</si>
  <si>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</si>
  <si>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</si>
  <si>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</si>
  <si>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</si>
  <si>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</si>
  <si>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</si>
  <si>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</si>
  <si>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</si>
  <si>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</si>
  <si>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</si>
  <si>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</si>
  <si>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</si>
  <si>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</si>
  <si>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</si>
  <si>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</si>
  <si>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</si>
  <si>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</si>
  <si>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</si>
  <si>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</si>
  <si>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</si>
  <si>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</si>
  <si>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</si>
  <si>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</si>
  <si>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</si>
  <si>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</si>
  <si>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</si>
  <si>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</si>
  <si>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</si>
  <si>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</si>
  <si>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</si>
  <si>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</si>
  <si>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</si>
  <si>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</si>
  <si>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</si>
  <si>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</si>
  <si>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</si>
  <si>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</si>
  <si>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</si>
  <si>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</si>
  <si>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</si>
  <si>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</si>
  <si>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</si>
  <si>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</si>
  <si>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</si>
  <si>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</si>
  <si>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</si>
  <si>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</si>
  <si>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</si>
  <si>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</si>
  <si>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</si>
  <si>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</si>
  <si>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</si>
  <si>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</si>
  <si>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</si>
  <si>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</si>
  <si>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</si>
  <si>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</si>
  <si>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</si>
  <si>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</si>
  <si>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</si>
  <si>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</si>
  <si>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 xml:space="preserve">Label Claim: </t>
  </si>
  <si>
    <t>Initial Sample dilution (mL):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</si>
  <si>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</si>
  <si>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</si>
  <si>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</si>
  <si>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</si>
  <si>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</si>
  <si>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</si>
  <si>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</si>
  <si>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</si>
  <si>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</si>
  <si>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</si>
  <si>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</si>
  <si>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</si>
  <si>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</si>
  <si>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</si>
  <si>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Comment:</t>
  </si>
  <si>
    <t xml:space="preserve">The content of </t>
  </si>
  <si>
    <t xml:space="preserve">in the sample as a percentage of the stated  label claim is </t>
  </si>
  <si>
    <t>Initial Standard dilution (mL):</t>
  </si>
  <si>
    <t>Determination of Amoxicillin Content in Sample</t>
  </si>
  <si>
    <t>Each</t>
  </si>
  <si>
    <t>contains</t>
  </si>
  <si>
    <t>Sample Vol (mL)</t>
  </si>
  <si>
    <t>Desired Sample Volume (mL):</t>
  </si>
  <si>
    <t>FORTIDE</t>
  </si>
  <si>
    <t>NDQD201705406</t>
  </si>
  <si>
    <t>Budesonide 200mcg+Formoterol Fumurate Dihydrate 6mcg</t>
  </si>
  <si>
    <t>Each metered dose contains Budesonide 200mcg+Formoterol Fumurate Dihydrate 6mcg</t>
  </si>
  <si>
    <t>21/6/2017</t>
  </si>
  <si>
    <t>Budesonide</t>
  </si>
  <si>
    <t>Formaterol Fumarate Dihydrate</t>
  </si>
  <si>
    <t xml:space="preserve">Budesonide </t>
  </si>
  <si>
    <t>B20-3</t>
  </si>
  <si>
    <t>F23-1</t>
  </si>
  <si>
    <t xml:space="preserve">Formoterol Fumurate Dihydrate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</si>
</sst>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dd\-mmm\-yyyy"/>
    <numFmt numFmtId="170" formatCode="0.0\ &quot;mL&quot;"/>
    <numFmt numFmtId="171" formatCode="0.0\ &quot;mg&quot;"/>
    <numFmt numFmtId="172" formatCode="0.000\ &quot;mg&quot;"/>
  </numFmts>
  <fonts count="19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b/>
      <i/>
      <sz val="14"/>
      <color rgb="FF000000"/>
      <name val="Book Antiqua"/>
    </font>
    <font>
      <sz val="14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8" fillId="2" borderId="0"/>
    <xf numFmtId="0" fontId="18" fillId="2" borderId="0"/>
  </cellStyleXfs>
  <cellXfs count="20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3" borderId="19" xfId="0" applyFont="1" applyFill="1" applyBorder="1" applyAlignment="1" applyProtection="1">
      <alignment horizontal="center"/>
      <protection locked="0"/>
    </xf>
    <xf numFmtId="0" fontId="11" fillId="3" borderId="14" xfId="0" applyFont="1" applyFill="1" applyBorder="1" applyAlignment="1" applyProtection="1">
      <alignment horizontal="center"/>
      <protection locked="0"/>
    </xf>
    <xf numFmtId="0" fontId="11" fillId="3" borderId="26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10" fillId="3" borderId="0" xfId="0" applyFont="1" applyFill="1" applyAlignment="1" applyProtection="1">
      <alignment horizontal="left"/>
      <protection locked="0"/>
    </xf>
    <xf numFmtId="169" fontId="10" fillId="3" borderId="0" xfId="0" applyNumberFormat="1" applyFont="1" applyFill="1" applyAlignment="1" applyProtection="1">
      <alignment horizontal="left"/>
      <protection locked="0"/>
    </xf>
    <xf numFmtId="166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4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8" fontId="8" fillId="2" borderId="20" xfId="0" applyNumberFormat="1" applyFont="1" applyFill="1" applyBorder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8" fillId="2" borderId="21" xfId="0" applyFont="1" applyFill="1" applyBorder="1" applyAlignment="1">
      <alignment horizontal="center"/>
    </xf>
    <xf numFmtId="0" fontId="10" fillId="3" borderId="22" xfId="0" applyFont="1" applyFill="1" applyBorder="1" applyAlignment="1" applyProtection="1">
      <alignment horizontal="center"/>
      <protection locked="0"/>
    </xf>
    <xf numFmtId="168" fontId="8" fillId="2" borderId="23" xfId="0" applyNumberFormat="1" applyFont="1" applyFill="1" applyBorder="1" applyAlignment="1">
      <alignment horizontal="center"/>
    </xf>
    <xf numFmtId="0" fontId="10" fillId="3" borderId="7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right"/>
    </xf>
    <xf numFmtId="1" fontId="9" fillId="6" borderId="44" xfId="0" applyNumberFormat="1" applyFont="1" applyFill="1" applyBorder="1" applyAlignment="1">
      <alignment horizontal="center"/>
    </xf>
    <xf numFmtId="168" fontId="9" fillId="6" borderId="24" xfId="0" applyNumberFormat="1" applyFont="1" applyFill="1" applyBorder="1" applyAlignment="1">
      <alignment horizontal="center"/>
    </xf>
    <xf numFmtId="1" fontId="9" fillId="6" borderId="45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0" fontId="10" fillId="3" borderId="26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29" xfId="0" applyFont="1" applyFill="1" applyBorder="1" applyAlignment="1">
      <alignment horizontal="right"/>
    </xf>
    <xf numFmtId="2" fontId="8" fillId="6" borderId="27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7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8" xfId="0" applyNumberFormat="1" applyFont="1" applyFill="1" applyBorder="1" applyAlignment="1">
      <alignment horizontal="center"/>
    </xf>
    <xf numFmtId="0" fontId="10" fillId="3" borderId="27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46" xfId="0" applyFont="1" applyFill="1" applyBorder="1" applyAlignment="1">
      <alignment horizontal="right"/>
    </xf>
    <xf numFmtId="2" fontId="8" fillId="6" borderId="47" xfId="0" applyNumberFormat="1" applyFont="1" applyFill="1" applyBorder="1" applyAlignment="1">
      <alignment horizontal="center"/>
    </xf>
    <xf numFmtId="168" fontId="8" fillId="2" borderId="0" xfId="0" applyNumberFormat="1" applyFont="1" applyFill="1" applyAlignment="1">
      <alignment horizontal="center"/>
    </xf>
    <xf numFmtId="0" fontId="8" fillId="2" borderId="22" xfId="0" applyFont="1" applyFill="1" applyBorder="1" applyAlignment="1">
      <alignment horizontal="right"/>
    </xf>
    <xf numFmtId="168" fontId="9" fillId="7" borderId="26" xfId="0" applyNumberFormat="1" applyFont="1" applyFill="1" applyBorder="1" applyAlignment="1">
      <alignment horizontal="center"/>
    </xf>
    <xf numFmtId="10" fontId="8" fillId="6" borderId="27" xfId="0" applyNumberFormat="1" applyFont="1" applyFill="1" applyBorder="1" applyAlignment="1">
      <alignment horizontal="center"/>
    </xf>
    <xf numFmtId="0" fontId="8" fillId="7" borderId="28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0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3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8" fillId="2" borderId="31" xfId="0" applyFont="1" applyFill="1" applyBorder="1" applyAlignment="1">
      <alignment horizontal="center"/>
    </xf>
    <xf numFmtId="2" fontId="8" fillId="2" borderId="12" xfId="0" applyNumberFormat="1" applyFont="1" applyFill="1" applyBorder="1" applyAlignment="1">
      <alignment horizontal="center"/>
    </xf>
    <xf numFmtId="10" fontId="8" fillId="2" borderId="31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3" xfId="0" applyNumberFormat="1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/>
    </xf>
    <xf numFmtId="0" fontId="10" fillId="3" borderId="32" xfId="0" applyFont="1" applyFill="1" applyBorder="1" applyAlignment="1" applyProtection="1">
      <alignment horizontal="center"/>
      <protection locked="0"/>
    </xf>
    <xf numFmtId="2" fontId="8" fillId="2" borderId="32" xfId="0" applyNumberFormat="1" applyFont="1" applyFill="1" applyBorder="1" applyAlignment="1">
      <alignment horizontal="center"/>
    </xf>
    <xf numFmtId="10" fontId="8" fillId="2" borderId="30" xfId="0" applyNumberFormat="1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right"/>
    </xf>
    <xf numFmtId="0" fontId="11" fillId="2" borderId="3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35" xfId="0" applyFont="1" applyFill="1" applyBorder="1" applyAlignment="1">
      <alignment horizontal="right"/>
    </xf>
    <xf numFmtId="10" fontId="11" fillId="7" borderId="21" xfId="0" applyNumberFormat="1" applyFont="1" applyFill="1" applyBorder="1" applyAlignment="1">
      <alignment horizontal="center"/>
    </xf>
    <xf numFmtId="0" fontId="8" fillId="2" borderId="27" xfId="0" applyFont="1" applyFill="1" applyBorder="1" applyAlignment="1">
      <alignment horizontal="right"/>
    </xf>
    <xf numFmtId="10" fontId="11" fillId="6" borderId="36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28" xfId="0" applyFont="1" applyFill="1" applyBorder="1" applyAlignment="1">
      <alignment horizontal="right"/>
    </xf>
    <xf numFmtId="0" fontId="11" fillId="7" borderId="37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3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10" fillId="2" borderId="0" xfId="0" applyFont="1" applyFill="1" applyAlignment="1" applyProtection="1">
      <alignment horizontal="right"/>
      <protection locked="0"/>
    </xf>
    <xf numFmtId="14" fontId="10" fillId="3" borderId="0" xfId="0" applyNumberFormat="1" applyFont="1" applyFill="1" applyAlignment="1" applyProtection="1">
      <alignment horizontal="left"/>
      <protection locked="0"/>
    </xf>
    <xf numFmtId="0" fontId="1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left"/>
      <protection locked="0"/>
    </xf>
    <xf numFmtId="171" fontId="11" fillId="3" borderId="0" xfId="0" applyNumberFormat="1" applyFont="1" applyFill="1" applyAlignment="1" applyProtection="1">
      <alignment horizontal="center"/>
      <protection locked="0"/>
    </xf>
    <xf numFmtId="172" fontId="11" fillId="3" borderId="0" xfId="0" applyNumberFormat="1" applyFont="1" applyFill="1" applyAlignment="1" applyProtection="1">
      <alignment horizontal="center"/>
      <protection locked="0"/>
    </xf>
    <xf numFmtId="165" fontId="5" fillId="5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3" fillId="2" borderId="12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32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38" xfId="0" applyFont="1" applyFill="1" applyBorder="1" applyAlignment="1">
      <alignment horizontal="center"/>
    </xf>
    <xf numFmtId="0" fontId="13" fillId="2" borderId="39" xfId="0" applyFont="1" applyFill="1" applyBorder="1" applyAlignment="1">
      <alignment horizontal="center"/>
    </xf>
    <xf numFmtId="0" fontId="13" fillId="2" borderId="40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3" fillId="2" borderId="38" xfId="0" applyFont="1" applyFill="1" applyBorder="1" applyAlignment="1">
      <alignment horizontal="left" vertical="center" wrapText="1"/>
    </xf>
    <xf numFmtId="0" fontId="13" fillId="2" borderId="39" xfId="0" applyFont="1" applyFill="1" applyBorder="1" applyAlignment="1">
      <alignment horizontal="left" vertical="center" wrapText="1"/>
    </xf>
    <xf numFmtId="0" fontId="13" fillId="2" borderId="40" xfId="0" applyFont="1" applyFill="1" applyBorder="1" applyAlignment="1">
      <alignment horizontal="left" vertical="center" wrapText="1"/>
    </xf>
    <xf numFmtId="0" fontId="9" fillId="2" borderId="41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10" fillId="3" borderId="0" xfId="2" applyFont="1" applyFill="1" applyAlignment="1" applyProtection="1">
      <alignment horizontal="left"/>
      <protection locked="0"/>
    </xf>
    <xf numFmtId="0" fontId="13" fillId="2" borderId="13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12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32" xfId="0" applyNumberFormat="1" applyFont="1" applyFill="1" applyBorder="1" applyAlignment="1" applyProtection="1">
      <alignment horizontal="center" vertical="center"/>
      <protection locked="0"/>
    </xf>
    <xf numFmtId="2" fontId="10" fillId="3" borderId="31" xfId="0" applyNumberFormat="1" applyFont="1" applyFill="1" applyBorder="1" applyAlignment="1" applyProtection="1">
      <alignment horizontal="center" vertical="center"/>
      <protection locked="0"/>
    </xf>
    <xf numFmtId="2" fontId="10" fillId="3" borderId="33" xfId="0" applyNumberFormat="1" applyFont="1" applyFill="1" applyBorder="1" applyAlignment="1" applyProtection="1">
      <alignment horizontal="center" vertical="center"/>
      <protection locked="0"/>
    </xf>
    <xf numFmtId="2" fontId="10" fillId="3" borderId="30" xfId="0" applyNumberFormat="1" applyFont="1" applyFill="1" applyBorder="1" applyAlignment="1" applyProtection="1">
      <alignment horizontal="center" vertical="center"/>
      <protection locked="0"/>
    </xf>
    <xf numFmtId="0" fontId="9" fillId="2" borderId="32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4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5" workbookViewId="0">
      <selection activeCell="B29" sqref="B2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68" t="s">
        <v>0</v>
      </c>
      <c r="B15" s="168"/>
      <c r="C15" s="168"/>
      <c r="D15" s="168"/>
      <c r="E15" s="16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96</v>
      </c>
      <c r="D17" s="9"/>
      <c r="E17" s="10"/>
    </row>
    <row r="18" spans="1:6" ht="16.5" customHeight="1" x14ac:dyDescent="0.3">
      <c r="A18" s="11" t="s">
        <v>4</v>
      </c>
      <c r="B18" s="8" t="s">
        <v>103</v>
      </c>
      <c r="C18" s="10"/>
      <c r="D18" s="10"/>
      <c r="E18" s="10"/>
    </row>
    <row r="19" spans="1:6" ht="16.5" customHeight="1" x14ac:dyDescent="0.3">
      <c r="A19" s="11" t="s">
        <v>5</v>
      </c>
      <c r="B19" s="12">
        <v>98.96</v>
      </c>
      <c r="C19" s="10"/>
      <c r="D19" s="10"/>
      <c r="E19" s="10"/>
    </row>
    <row r="20" spans="1:6" ht="16.5" customHeight="1" x14ac:dyDescent="0.3">
      <c r="A20" s="7" t="s">
        <v>6</v>
      </c>
      <c r="B20" s="12">
        <v>19.809999999999999</v>
      </c>
      <c r="C20" s="10"/>
      <c r="D20" s="10"/>
      <c r="E20" s="10"/>
    </row>
    <row r="21" spans="1:6" ht="16.5" customHeight="1" x14ac:dyDescent="0.3">
      <c r="A21" s="7" t="s">
        <v>7</v>
      </c>
      <c r="B21" s="13">
        <f>B20/100*10/100</f>
        <v>1.9809999999999998E-2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8</v>
      </c>
      <c r="B23" s="15" t="s">
        <v>9</v>
      </c>
      <c r="C23" s="14" t="s">
        <v>10</v>
      </c>
      <c r="D23" s="14" t="s">
        <v>11</v>
      </c>
      <c r="E23" s="16" t="s">
        <v>12</v>
      </c>
    </row>
    <row r="24" spans="1:6" ht="16.5" customHeight="1" x14ac:dyDescent="0.3">
      <c r="A24" s="17">
        <v>1</v>
      </c>
      <c r="B24" s="18">
        <v>193888</v>
      </c>
      <c r="C24" s="18">
        <v>6738.74</v>
      </c>
      <c r="D24" s="19">
        <v>0.92</v>
      </c>
      <c r="E24" s="20">
        <v>16.52</v>
      </c>
    </row>
    <row r="25" spans="1:6" ht="16.5" customHeight="1" x14ac:dyDescent="0.3">
      <c r="A25" s="17">
        <v>2</v>
      </c>
      <c r="B25" s="18">
        <v>194842</v>
      </c>
      <c r="C25" s="18">
        <v>6839.94</v>
      </c>
      <c r="D25" s="19">
        <v>0.9</v>
      </c>
      <c r="E25" s="19">
        <v>16.52</v>
      </c>
    </row>
    <row r="26" spans="1:6" ht="16.5" customHeight="1" x14ac:dyDescent="0.3">
      <c r="A26" s="17">
        <v>3</v>
      </c>
      <c r="B26" s="18">
        <v>198183</v>
      </c>
      <c r="C26" s="18">
        <v>6857.19</v>
      </c>
      <c r="D26" s="19">
        <v>0.91</v>
      </c>
      <c r="E26" s="19">
        <v>16.52</v>
      </c>
    </row>
    <row r="27" spans="1:6" ht="16.5" customHeight="1" x14ac:dyDescent="0.3">
      <c r="A27" s="17">
        <v>4</v>
      </c>
      <c r="B27" s="18">
        <v>189982</v>
      </c>
      <c r="C27" s="18">
        <v>7173.16</v>
      </c>
      <c r="D27" s="19">
        <v>0.9</v>
      </c>
      <c r="E27" s="19">
        <v>16.52</v>
      </c>
    </row>
    <row r="28" spans="1:6" ht="16.5" customHeight="1" x14ac:dyDescent="0.3">
      <c r="A28" s="17">
        <v>5</v>
      </c>
      <c r="B28" s="18">
        <v>188963</v>
      </c>
      <c r="C28" s="18">
        <v>7446.65</v>
      </c>
      <c r="D28" s="19">
        <v>0.96</v>
      </c>
      <c r="E28" s="19">
        <v>16.52</v>
      </c>
    </row>
    <row r="29" spans="1:6" ht="16.5" customHeight="1" x14ac:dyDescent="0.3">
      <c r="A29" s="17">
        <v>6</v>
      </c>
      <c r="B29" s="21">
        <v>190214</v>
      </c>
      <c r="C29" s="21">
        <v>7022.75</v>
      </c>
      <c r="D29" s="22">
        <v>0.94</v>
      </c>
      <c r="E29" s="22">
        <v>16.52</v>
      </c>
    </row>
    <row r="30" spans="1:6" ht="16.5" customHeight="1" x14ac:dyDescent="0.3">
      <c r="A30" s="23" t="s">
        <v>13</v>
      </c>
      <c r="B30" s="24">
        <f>AVERAGE(B24:B29)</f>
        <v>192678.66666666666</v>
      </c>
      <c r="C30" s="25">
        <f>AVERAGE(C24:C29)</f>
        <v>7013.0716666666667</v>
      </c>
      <c r="D30" s="26">
        <f>AVERAGE(D24:D29)</f>
        <v>0.92166666666666652</v>
      </c>
      <c r="E30" s="26">
        <f>AVERAGE(E24:E29)</f>
        <v>16.52</v>
      </c>
    </row>
    <row r="31" spans="1:6" ht="16.5" customHeight="1" x14ac:dyDescent="0.3">
      <c r="A31" s="27" t="s">
        <v>14</v>
      </c>
      <c r="B31" s="28">
        <f>(STDEV(B24:B29)/B30)</f>
        <v>1.8509124199411614E-2</v>
      </c>
      <c r="C31" s="29"/>
      <c r="D31" s="29"/>
      <c r="E31" s="30"/>
      <c r="F31" s="2"/>
    </row>
    <row r="32" spans="1:6" s="2" customFormat="1" ht="16.5" customHeight="1" x14ac:dyDescent="0.3">
      <c r="A32" s="31" t="s">
        <v>15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16</v>
      </c>
      <c r="B34" s="37" t="s">
        <v>17</v>
      </c>
      <c r="C34" s="38"/>
      <c r="D34" s="38"/>
      <c r="E34" s="39"/>
    </row>
    <row r="35" spans="1:6" ht="16.5" customHeight="1" x14ac:dyDescent="0.3">
      <c r="A35" s="11"/>
      <c r="B35" s="37" t="s">
        <v>18</v>
      </c>
      <c r="C35" s="38"/>
      <c r="D35" s="38"/>
      <c r="E35" s="39"/>
      <c r="F35" s="2"/>
    </row>
    <row r="36" spans="1:6" ht="16.5" customHeight="1" x14ac:dyDescent="0.3">
      <c r="A36" s="11"/>
      <c r="B36" s="40" t="s">
        <v>19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20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5</v>
      </c>
      <c r="B40" s="12"/>
      <c r="C40" s="10"/>
      <c r="D40" s="10"/>
      <c r="E40" s="10"/>
    </row>
    <row r="41" spans="1:6" ht="16.5" customHeight="1" x14ac:dyDescent="0.3">
      <c r="A41" s="7" t="s">
        <v>6</v>
      </c>
      <c r="B41" s="12"/>
      <c r="C41" s="10"/>
      <c r="D41" s="10"/>
      <c r="E41" s="10"/>
    </row>
    <row r="42" spans="1:6" ht="16.5" customHeight="1" x14ac:dyDescent="0.3">
      <c r="A42" s="7" t="s">
        <v>7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8</v>
      </c>
      <c r="B44" s="15" t="s">
        <v>9</v>
      </c>
      <c r="C44" s="14" t="s">
        <v>10</v>
      </c>
      <c r="D44" s="14" t="s">
        <v>11</v>
      </c>
      <c r="E44" s="16" t="s">
        <v>12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13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14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15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16</v>
      </c>
      <c r="B55" s="37" t="s">
        <v>17</v>
      </c>
      <c r="C55" s="38"/>
      <c r="D55" s="38"/>
      <c r="E55" s="39"/>
    </row>
    <row r="56" spans="1:7" ht="16.5" customHeight="1" x14ac:dyDescent="0.3">
      <c r="A56" s="11"/>
      <c r="B56" s="37" t="s">
        <v>18</v>
      </c>
      <c r="C56" s="38"/>
      <c r="D56" s="38"/>
      <c r="E56" s="39"/>
      <c r="F56" s="2"/>
    </row>
    <row r="57" spans="1:7" ht="16.5" customHeight="1" x14ac:dyDescent="0.3">
      <c r="A57" s="11"/>
      <c r="B57" s="40" t="s">
        <v>19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169" t="s">
        <v>21</v>
      </c>
      <c r="C59" s="169"/>
      <c r="E59" s="45" t="s">
        <v>22</v>
      </c>
      <c r="F59" s="46"/>
      <c r="G59" s="45" t="s">
        <v>23</v>
      </c>
    </row>
    <row r="60" spans="1:7" ht="15" customHeight="1" x14ac:dyDescent="0.3">
      <c r="A60" s="47" t="s">
        <v>24</v>
      </c>
      <c r="B60" s="48"/>
      <c r="C60" s="48"/>
      <c r="E60" s="48"/>
      <c r="F60" s="2"/>
      <c r="G60" s="49"/>
    </row>
    <row r="61" spans="1:7" ht="15" customHeight="1" x14ac:dyDescent="0.3">
      <c r="A61" s="47" t="s">
        <v>25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topLeftCell="A61" zoomScale="60" zoomScaleNormal="55" workbookViewId="0">
      <selection activeCell="F69" sqref="F69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</cols>
  <sheetData>
    <row r="1" spans="1:8" x14ac:dyDescent="0.2">
      <c r="A1" s="170" t="s">
        <v>26</v>
      </c>
      <c r="B1" s="170"/>
      <c r="C1" s="170"/>
      <c r="D1" s="170"/>
      <c r="E1" s="170"/>
      <c r="F1" s="170"/>
      <c r="G1" s="170"/>
      <c r="H1" s="170"/>
    </row>
    <row r="2" spans="1:8" x14ac:dyDescent="0.2">
      <c r="A2" s="170"/>
      <c r="B2" s="170"/>
      <c r="C2" s="170"/>
      <c r="D2" s="170"/>
      <c r="E2" s="170"/>
      <c r="F2" s="170"/>
      <c r="G2" s="170"/>
      <c r="H2" s="170"/>
    </row>
    <row r="3" spans="1:8" x14ac:dyDescent="0.2">
      <c r="A3" s="170"/>
      <c r="B3" s="170"/>
      <c r="C3" s="170"/>
      <c r="D3" s="170"/>
      <c r="E3" s="170"/>
      <c r="F3" s="170"/>
      <c r="G3" s="170"/>
      <c r="H3" s="170"/>
    </row>
    <row r="4" spans="1:8" x14ac:dyDescent="0.2">
      <c r="A4" s="170"/>
      <c r="B4" s="170"/>
      <c r="C4" s="170"/>
      <c r="D4" s="170"/>
      <c r="E4" s="170"/>
      <c r="F4" s="170"/>
      <c r="G4" s="170"/>
      <c r="H4" s="170"/>
    </row>
    <row r="5" spans="1:8" x14ac:dyDescent="0.2">
      <c r="A5" s="170"/>
      <c r="B5" s="170"/>
      <c r="C5" s="170"/>
      <c r="D5" s="170"/>
      <c r="E5" s="170"/>
      <c r="F5" s="170"/>
      <c r="G5" s="170"/>
      <c r="H5" s="170"/>
    </row>
    <row r="6" spans="1:8" x14ac:dyDescent="0.2">
      <c r="A6" s="170"/>
      <c r="B6" s="170"/>
      <c r="C6" s="170"/>
      <c r="D6" s="170"/>
      <c r="E6" s="170"/>
      <c r="F6" s="170"/>
      <c r="G6" s="170"/>
      <c r="H6" s="170"/>
    </row>
    <row r="7" spans="1:8" x14ac:dyDescent="0.2">
      <c r="A7" s="170"/>
      <c r="B7" s="170"/>
      <c r="C7" s="170"/>
      <c r="D7" s="170"/>
      <c r="E7" s="170"/>
      <c r="F7" s="170"/>
      <c r="G7" s="170"/>
      <c r="H7" s="170"/>
    </row>
    <row r="8" spans="1:8" x14ac:dyDescent="0.2">
      <c r="A8" s="171" t="s">
        <v>27</v>
      </c>
      <c r="B8" s="171"/>
      <c r="C8" s="171"/>
      <c r="D8" s="171"/>
      <c r="E8" s="171"/>
      <c r="F8" s="171"/>
      <c r="G8" s="171"/>
      <c r="H8" s="171"/>
    </row>
    <row r="9" spans="1:8" x14ac:dyDescent="0.2">
      <c r="A9" s="171"/>
      <c r="B9" s="171"/>
      <c r="C9" s="171"/>
      <c r="D9" s="171"/>
      <c r="E9" s="171"/>
      <c r="F9" s="171"/>
      <c r="G9" s="171"/>
      <c r="H9" s="171"/>
    </row>
    <row r="10" spans="1:8" x14ac:dyDescent="0.2">
      <c r="A10" s="171"/>
      <c r="B10" s="171"/>
      <c r="C10" s="171"/>
      <c r="D10" s="171"/>
      <c r="E10" s="171"/>
      <c r="F10" s="171"/>
      <c r="G10" s="171"/>
      <c r="H10" s="171"/>
    </row>
    <row r="11" spans="1:8" x14ac:dyDescent="0.2">
      <c r="A11" s="171"/>
      <c r="B11" s="171"/>
      <c r="C11" s="171"/>
      <c r="D11" s="171"/>
      <c r="E11" s="171"/>
      <c r="F11" s="171"/>
      <c r="G11" s="171"/>
      <c r="H11" s="171"/>
    </row>
    <row r="12" spans="1:8" x14ac:dyDescent="0.2">
      <c r="A12" s="171"/>
      <c r="B12" s="171"/>
      <c r="C12" s="171"/>
      <c r="D12" s="171"/>
      <c r="E12" s="171"/>
      <c r="F12" s="171"/>
      <c r="G12" s="171"/>
      <c r="H12" s="171"/>
    </row>
    <row r="13" spans="1:8" x14ac:dyDescent="0.2">
      <c r="A13" s="171"/>
      <c r="B13" s="171"/>
      <c r="C13" s="171"/>
      <c r="D13" s="171"/>
      <c r="E13" s="171"/>
      <c r="F13" s="171"/>
      <c r="G13" s="171"/>
      <c r="H13" s="171"/>
    </row>
    <row r="14" spans="1:8" x14ac:dyDescent="0.2">
      <c r="A14" s="171"/>
      <c r="B14" s="171"/>
      <c r="C14" s="171"/>
      <c r="D14" s="171"/>
      <c r="E14" s="171"/>
      <c r="F14" s="171"/>
      <c r="G14" s="171"/>
      <c r="H14" s="171"/>
    </row>
    <row r="15" spans="1:8" ht="19.5" customHeight="1" x14ac:dyDescent="0.3">
      <c r="A15" s="56"/>
      <c r="B15" s="56"/>
      <c r="C15" s="56"/>
      <c r="D15" s="56"/>
      <c r="E15" s="56"/>
      <c r="F15" s="56"/>
      <c r="G15" s="56"/>
      <c r="H15" s="56"/>
    </row>
    <row r="16" spans="1:8" ht="19.5" customHeight="1" x14ac:dyDescent="0.3">
      <c r="A16" s="176" t="s">
        <v>28</v>
      </c>
      <c r="B16" s="177"/>
      <c r="C16" s="177"/>
      <c r="D16" s="177"/>
      <c r="E16" s="177"/>
      <c r="F16" s="177"/>
      <c r="G16" s="177"/>
      <c r="H16" s="178"/>
    </row>
    <row r="17" spans="1:8" ht="18.75" customHeight="1" x14ac:dyDescent="0.3">
      <c r="A17" s="57" t="s">
        <v>29</v>
      </c>
      <c r="B17" s="57"/>
      <c r="C17" s="56"/>
      <c r="D17" s="56"/>
      <c r="E17" s="56"/>
      <c r="F17" s="56"/>
      <c r="G17" s="56"/>
      <c r="H17" s="56"/>
    </row>
    <row r="18" spans="1:8" ht="26.25" customHeight="1" x14ac:dyDescent="0.4">
      <c r="A18" s="58" t="s">
        <v>30</v>
      </c>
      <c r="B18" s="179" t="s">
        <v>96</v>
      </c>
      <c r="C18" s="179"/>
      <c r="D18" s="179"/>
      <c r="E18" s="179"/>
      <c r="F18" s="56"/>
      <c r="G18" s="56"/>
      <c r="H18" s="56"/>
    </row>
    <row r="19" spans="1:8" ht="26.25" customHeight="1" x14ac:dyDescent="0.4">
      <c r="A19" s="58" t="s">
        <v>31</v>
      </c>
      <c r="B19" s="60" t="s">
        <v>97</v>
      </c>
      <c r="C19" s="160">
        <v>6</v>
      </c>
      <c r="D19" s="59"/>
      <c r="E19" s="59"/>
      <c r="F19" s="56"/>
      <c r="G19" s="56"/>
      <c r="H19" s="56"/>
    </row>
    <row r="20" spans="1:8" ht="26.25" customHeight="1" x14ac:dyDescent="0.4">
      <c r="A20" s="58" t="s">
        <v>32</v>
      </c>
      <c r="B20" s="60" t="s">
        <v>98</v>
      </c>
      <c r="C20" s="59"/>
      <c r="D20" s="59"/>
      <c r="E20" s="59"/>
      <c r="F20" s="56"/>
      <c r="G20" s="56"/>
      <c r="H20" s="56"/>
    </row>
    <row r="21" spans="1:8" ht="26.25" customHeight="1" x14ac:dyDescent="0.4">
      <c r="A21" s="58" t="s">
        <v>33</v>
      </c>
      <c r="B21" s="187" t="s">
        <v>99</v>
      </c>
      <c r="C21" s="187"/>
      <c r="D21" s="187"/>
      <c r="E21" s="187"/>
      <c r="F21" s="187"/>
      <c r="G21" s="187"/>
      <c r="H21" s="187"/>
    </row>
    <row r="22" spans="1:8" ht="26.25" customHeight="1" x14ac:dyDescent="0.4">
      <c r="A22" s="58" t="s">
        <v>34</v>
      </c>
      <c r="B22" s="161" t="s">
        <v>100</v>
      </c>
      <c r="C22" s="59"/>
      <c r="D22" s="59"/>
      <c r="E22" s="59"/>
      <c r="F22" s="56"/>
      <c r="G22" s="56"/>
      <c r="H22" s="56"/>
    </row>
    <row r="23" spans="1:8" ht="26.25" customHeight="1" x14ac:dyDescent="0.4">
      <c r="A23" s="58" t="s">
        <v>35</v>
      </c>
      <c r="B23" s="61" t="s">
        <v>100</v>
      </c>
      <c r="C23" s="59"/>
      <c r="D23" s="59"/>
      <c r="E23" s="59"/>
      <c r="F23" s="56"/>
      <c r="G23" s="56"/>
      <c r="H23" s="56"/>
    </row>
    <row r="24" spans="1:8" ht="18.75" customHeight="1" x14ac:dyDescent="0.3">
      <c r="A24" s="58"/>
      <c r="B24" s="62"/>
      <c r="C24" s="56"/>
      <c r="D24" s="56"/>
      <c r="E24" s="56"/>
      <c r="F24" s="56"/>
      <c r="G24" s="56"/>
      <c r="H24" s="56"/>
    </row>
    <row r="25" spans="1:8" ht="18.75" customHeight="1" x14ac:dyDescent="0.3">
      <c r="A25" s="63" t="s">
        <v>1</v>
      </c>
      <c r="B25" s="62"/>
      <c r="C25" s="56"/>
      <c r="D25" s="56"/>
      <c r="E25" s="56"/>
      <c r="F25" s="56"/>
      <c r="G25" s="56"/>
      <c r="H25" s="56"/>
    </row>
    <row r="26" spans="1:8" ht="26.25" customHeight="1" x14ac:dyDescent="0.4">
      <c r="A26" s="64" t="s">
        <v>4</v>
      </c>
      <c r="B26" s="179" t="s">
        <v>101</v>
      </c>
      <c r="C26" s="179"/>
      <c r="D26" s="56"/>
      <c r="E26" s="56"/>
      <c r="F26" s="56"/>
      <c r="G26" s="56"/>
      <c r="H26" s="56"/>
    </row>
    <row r="27" spans="1:8" ht="26.25" customHeight="1" x14ac:dyDescent="0.4">
      <c r="A27" s="65" t="s">
        <v>36</v>
      </c>
      <c r="B27" s="180" t="s">
        <v>104</v>
      </c>
      <c r="C27" s="180"/>
      <c r="D27" s="56"/>
      <c r="E27" s="56"/>
      <c r="F27" s="56"/>
      <c r="G27" s="56"/>
      <c r="H27" s="56"/>
    </row>
    <row r="28" spans="1:8" ht="27" customHeight="1" x14ac:dyDescent="0.4">
      <c r="A28" s="65" t="s">
        <v>5</v>
      </c>
      <c r="B28" s="66">
        <v>98.96</v>
      </c>
      <c r="C28" s="56"/>
      <c r="D28" s="56"/>
      <c r="E28" s="56"/>
      <c r="F28" s="56"/>
      <c r="G28" s="56"/>
      <c r="H28" s="56"/>
    </row>
    <row r="29" spans="1:8" ht="27" customHeight="1" x14ac:dyDescent="0.4">
      <c r="A29" s="65" t="s">
        <v>37</v>
      </c>
      <c r="B29" s="67">
        <v>0</v>
      </c>
      <c r="C29" s="181" t="s">
        <v>38</v>
      </c>
      <c r="D29" s="182"/>
      <c r="E29" s="182"/>
      <c r="F29" s="182"/>
      <c r="G29" s="183"/>
      <c r="H29" s="68"/>
    </row>
    <row r="30" spans="1:8" ht="19.5" customHeight="1" x14ac:dyDescent="0.3">
      <c r="A30" s="65" t="s">
        <v>39</v>
      </c>
      <c r="B30" s="69">
        <f>B28-B29</f>
        <v>98.96</v>
      </c>
      <c r="C30" s="70"/>
      <c r="D30" s="70"/>
      <c r="E30" s="70"/>
      <c r="F30" s="70"/>
      <c r="G30" s="70"/>
      <c r="H30" s="68"/>
    </row>
    <row r="31" spans="1:8" ht="27" customHeight="1" x14ac:dyDescent="0.4">
      <c r="A31" s="65" t="s">
        <v>40</v>
      </c>
      <c r="B31" s="71">
        <v>1</v>
      </c>
      <c r="C31" s="181" t="s">
        <v>41</v>
      </c>
      <c r="D31" s="182"/>
      <c r="E31" s="182"/>
      <c r="F31" s="182"/>
      <c r="G31" s="183"/>
      <c r="H31" s="72"/>
    </row>
    <row r="32" spans="1:8" ht="27" customHeight="1" x14ac:dyDescent="0.4">
      <c r="A32" s="65" t="s">
        <v>42</v>
      </c>
      <c r="B32" s="71">
        <v>1</v>
      </c>
      <c r="C32" s="181" t="s">
        <v>43</v>
      </c>
      <c r="D32" s="182"/>
      <c r="E32" s="182"/>
      <c r="F32" s="182"/>
      <c r="G32" s="183"/>
      <c r="H32" s="72"/>
    </row>
    <row r="33" spans="1:8" ht="18.75" customHeight="1" x14ac:dyDescent="0.3">
      <c r="A33" s="65"/>
      <c r="B33" s="73"/>
      <c r="C33" s="74"/>
      <c r="D33" s="74"/>
      <c r="E33" s="74"/>
      <c r="F33" s="74"/>
      <c r="G33" s="74"/>
      <c r="H33" s="74"/>
    </row>
    <row r="34" spans="1:8" ht="18.75" customHeight="1" x14ac:dyDescent="0.3">
      <c r="A34" s="65" t="s">
        <v>44</v>
      </c>
      <c r="B34" s="75">
        <f>B31/B32</f>
        <v>1</v>
      </c>
      <c r="C34" s="56" t="s">
        <v>45</v>
      </c>
      <c r="D34" s="56"/>
      <c r="E34" s="56"/>
      <c r="F34" s="56"/>
      <c r="G34" s="56"/>
      <c r="H34" s="68"/>
    </row>
    <row r="35" spans="1:8" ht="19.5" customHeight="1" x14ac:dyDescent="0.3">
      <c r="A35" s="65"/>
      <c r="B35" s="76"/>
      <c r="C35" s="68"/>
      <c r="D35" s="68"/>
      <c r="E35" s="68"/>
      <c r="F35" s="68"/>
      <c r="G35" s="56"/>
      <c r="H35" s="68"/>
    </row>
    <row r="36" spans="1:8" ht="27" customHeight="1" x14ac:dyDescent="0.4">
      <c r="A36" s="77" t="s">
        <v>90</v>
      </c>
      <c r="B36" s="78">
        <v>100</v>
      </c>
      <c r="C36" s="56"/>
      <c r="D36" s="184" t="s">
        <v>46</v>
      </c>
      <c r="E36" s="185"/>
      <c r="F36" s="186" t="s">
        <v>47</v>
      </c>
      <c r="G36" s="185"/>
      <c r="H36" s="68"/>
    </row>
    <row r="37" spans="1:8" ht="26.25" customHeight="1" x14ac:dyDescent="0.4">
      <c r="A37" s="79" t="s">
        <v>48</v>
      </c>
      <c r="B37" s="80">
        <v>10</v>
      </c>
      <c r="C37" s="81" t="s">
        <v>49</v>
      </c>
      <c r="D37" s="82" t="s">
        <v>50</v>
      </c>
      <c r="E37" s="83" t="s">
        <v>51</v>
      </c>
      <c r="F37" s="84" t="s">
        <v>50</v>
      </c>
      <c r="G37" s="83" t="s">
        <v>51</v>
      </c>
      <c r="H37" s="68"/>
    </row>
    <row r="38" spans="1:8" ht="26.25" customHeight="1" x14ac:dyDescent="0.4">
      <c r="A38" s="79" t="s">
        <v>52</v>
      </c>
      <c r="B38" s="80">
        <v>100</v>
      </c>
      <c r="C38" s="85">
        <v>1</v>
      </c>
      <c r="D38" s="52">
        <v>192441</v>
      </c>
      <c r="E38" s="86">
        <f>IF(ISBLANK(D38),"-",$D$48/$D$45*D38)</f>
        <v>196328.54070011101</v>
      </c>
      <c r="F38" s="52">
        <v>210658</v>
      </c>
      <c r="G38" s="86">
        <f>IF(ISBLANK(F38),"-",$D$48/$F$45*F38)</f>
        <v>204389.6950755452</v>
      </c>
      <c r="H38" s="68"/>
    </row>
    <row r="39" spans="1:8" ht="26.25" customHeight="1" x14ac:dyDescent="0.4">
      <c r="A39" s="79" t="s">
        <v>53</v>
      </c>
      <c r="B39" s="80">
        <v>1</v>
      </c>
      <c r="C39" s="87">
        <v>2</v>
      </c>
      <c r="D39" s="53">
        <v>193512</v>
      </c>
      <c r="E39" s="88">
        <f>IF(ISBLANK(D39),"-",$D$48/$D$45*D39)</f>
        <v>197421.1761940537</v>
      </c>
      <c r="F39" s="53">
        <v>208619</v>
      </c>
      <c r="G39" s="88">
        <f>IF(ISBLANK(F39),"-",$D$48/$F$45*F39)</f>
        <v>202411.36722538507</v>
      </c>
      <c r="H39" s="68"/>
    </row>
    <row r="40" spans="1:8" ht="26.25" customHeight="1" x14ac:dyDescent="0.4">
      <c r="A40" s="79" t="s">
        <v>54</v>
      </c>
      <c r="B40" s="80">
        <v>1</v>
      </c>
      <c r="C40" s="87">
        <v>3</v>
      </c>
      <c r="D40" s="53">
        <v>196304</v>
      </c>
      <c r="E40" s="88">
        <f>IF(ISBLANK(D40),"-",$D$48/$D$45*D40)</f>
        <v>200269.57796724499</v>
      </c>
      <c r="F40" s="53">
        <v>207818</v>
      </c>
      <c r="G40" s="88">
        <f>IF(ISBLANK(F40),"-",$D$48/$F$45*F40)</f>
        <v>201634.20165011371</v>
      </c>
      <c r="H40" s="56"/>
    </row>
    <row r="41" spans="1:8" ht="26.25" customHeight="1" x14ac:dyDescent="0.4">
      <c r="A41" s="79" t="s">
        <v>55</v>
      </c>
      <c r="B41" s="80">
        <v>1</v>
      </c>
      <c r="C41" s="90">
        <v>4</v>
      </c>
      <c r="D41" s="91"/>
      <c r="E41" s="92" t="str">
        <f>IF(ISBLANK(D41),"-",$D$48/$D$45*D41)</f>
        <v>-</v>
      </c>
      <c r="F41" s="93"/>
      <c r="G41" s="92" t="str">
        <f>IF(ISBLANK(F41),"-",$D$48/$F$45*F41)</f>
        <v>-</v>
      </c>
      <c r="H41" s="56"/>
    </row>
    <row r="42" spans="1:8" ht="27" customHeight="1" x14ac:dyDescent="0.4">
      <c r="A42" s="79" t="s">
        <v>56</v>
      </c>
      <c r="B42" s="80">
        <v>1</v>
      </c>
      <c r="C42" s="94" t="s">
        <v>57</v>
      </c>
      <c r="D42" s="95">
        <f>AVERAGE(D38:D41)</f>
        <v>194085.66666666666</v>
      </c>
      <c r="E42" s="96">
        <f>AVERAGE(E38:E41)</f>
        <v>198006.4316204699</v>
      </c>
      <c r="F42" s="97">
        <f>AVERAGE(F38:F41)</f>
        <v>209031.66666666666</v>
      </c>
      <c r="G42" s="96">
        <f>AVERAGE(G38:G41)</f>
        <v>202811.75465034798</v>
      </c>
      <c r="H42" s="56"/>
    </row>
    <row r="43" spans="1:8" ht="26.25" customHeight="1" x14ac:dyDescent="0.4">
      <c r="A43" s="79" t="s">
        <v>58</v>
      </c>
      <c r="B43" s="89">
        <v>1</v>
      </c>
      <c r="C43" s="98" t="s">
        <v>59</v>
      </c>
      <c r="D43" s="54">
        <v>19.809999999999999</v>
      </c>
      <c r="E43" s="100"/>
      <c r="F43" s="99">
        <v>20.83</v>
      </c>
      <c r="G43" s="56"/>
      <c r="H43" s="56"/>
    </row>
    <row r="44" spans="1:8" ht="26.25" customHeight="1" x14ac:dyDescent="0.4">
      <c r="A44" s="79" t="s">
        <v>60</v>
      </c>
      <c r="B44" s="89">
        <v>1</v>
      </c>
      <c r="C44" s="101" t="s">
        <v>61</v>
      </c>
      <c r="D44" s="102">
        <f>D43*$B$34</f>
        <v>19.809999999999999</v>
      </c>
      <c r="E44" s="103"/>
      <c r="F44" s="102">
        <f>F43*$B$34</f>
        <v>20.83</v>
      </c>
      <c r="G44" s="56"/>
      <c r="H44" s="56"/>
    </row>
    <row r="45" spans="1:8" ht="19.5" customHeight="1" x14ac:dyDescent="0.3">
      <c r="A45" s="79" t="s">
        <v>62</v>
      </c>
      <c r="B45" s="103">
        <f>(B44/B43)*(B42/B41)*(B40/B39)*(B38/B37)*B36</f>
        <v>1000</v>
      </c>
      <c r="C45" s="101" t="s">
        <v>63</v>
      </c>
      <c r="D45" s="104">
        <f>D44*$B$30/100</f>
        <v>19.603975999999999</v>
      </c>
      <c r="E45" s="105"/>
      <c r="F45" s="104">
        <f>F44*$B$30/100</f>
        <v>20.613367999999994</v>
      </c>
      <c r="G45" s="56"/>
      <c r="H45" s="56"/>
    </row>
    <row r="46" spans="1:8" ht="19.5" customHeight="1" x14ac:dyDescent="0.3">
      <c r="A46" s="172" t="s">
        <v>64</v>
      </c>
      <c r="B46" s="173"/>
      <c r="C46" s="101" t="s">
        <v>65</v>
      </c>
      <c r="D46" s="102">
        <f>D45/$B$45</f>
        <v>1.9603975999999999E-2</v>
      </c>
      <c r="E46" s="105"/>
      <c r="F46" s="106">
        <f>F45/$B$45</f>
        <v>2.0613367999999993E-2</v>
      </c>
      <c r="G46" s="56"/>
      <c r="H46" s="56"/>
    </row>
    <row r="47" spans="1:8" ht="27" customHeight="1" x14ac:dyDescent="0.4">
      <c r="A47" s="174"/>
      <c r="B47" s="175"/>
      <c r="C47" s="101" t="s">
        <v>66</v>
      </c>
      <c r="D47" s="107">
        <v>0.02</v>
      </c>
      <c r="E47" s="56"/>
      <c r="F47" s="108"/>
      <c r="G47" s="56"/>
      <c r="H47" s="56"/>
    </row>
    <row r="48" spans="1:8" ht="18.75" customHeight="1" x14ac:dyDescent="0.3">
      <c r="A48" s="56"/>
      <c r="B48" s="56"/>
      <c r="C48" s="101" t="s">
        <v>67</v>
      </c>
      <c r="D48" s="104">
        <f>D47*$B$45</f>
        <v>20</v>
      </c>
      <c r="E48" s="56"/>
      <c r="F48" s="108"/>
      <c r="G48" s="56"/>
      <c r="H48" s="56"/>
    </row>
    <row r="49" spans="1:8" ht="19.5" customHeight="1" x14ac:dyDescent="0.3">
      <c r="A49" s="56"/>
      <c r="B49" s="56"/>
      <c r="C49" s="109" t="s">
        <v>68</v>
      </c>
      <c r="D49" s="110">
        <f>D48/B34</f>
        <v>20</v>
      </c>
      <c r="E49" s="56"/>
      <c r="F49" s="111"/>
      <c r="G49" s="56"/>
      <c r="H49" s="56"/>
    </row>
    <row r="50" spans="1:8" ht="18.75" customHeight="1" x14ac:dyDescent="0.3">
      <c r="A50" s="56"/>
      <c r="B50" s="56"/>
      <c r="C50" s="112" t="s">
        <v>69</v>
      </c>
      <c r="D50" s="113">
        <f>AVERAGE(E38:E41,G38:G41)</f>
        <v>200409.09313540894</v>
      </c>
      <c r="E50" s="56"/>
      <c r="F50" s="111"/>
      <c r="G50" s="56"/>
      <c r="H50" s="56"/>
    </row>
    <row r="51" spans="1:8" ht="18.75" customHeight="1" x14ac:dyDescent="0.3">
      <c r="A51" s="56"/>
      <c r="B51" s="56"/>
      <c r="C51" s="101" t="s">
        <v>70</v>
      </c>
      <c r="D51" s="114">
        <f>STDEV(E38:E41,G38:G41)/D50</f>
        <v>1.5290799508984843E-2</v>
      </c>
      <c r="E51" s="56"/>
      <c r="F51" s="111"/>
      <c r="G51" s="56"/>
      <c r="H51" s="56"/>
    </row>
    <row r="52" spans="1:8" ht="19.5" customHeight="1" x14ac:dyDescent="0.3">
      <c r="A52" s="56"/>
      <c r="B52" s="56"/>
      <c r="C52" s="109" t="s">
        <v>15</v>
      </c>
      <c r="D52" s="115">
        <f>COUNT(E38:E41,G38:G41)</f>
        <v>6</v>
      </c>
      <c r="E52" s="56"/>
      <c r="F52" s="56"/>
      <c r="G52" s="56"/>
      <c r="H52" s="56"/>
    </row>
    <row r="53" spans="1:8" ht="18.75" customHeight="1" x14ac:dyDescent="0.3">
      <c r="A53" s="56"/>
      <c r="B53" s="56"/>
      <c r="C53" s="56"/>
      <c r="D53" s="56"/>
      <c r="E53" s="56"/>
      <c r="F53" s="56"/>
      <c r="G53" s="56"/>
      <c r="H53" s="56"/>
    </row>
    <row r="54" spans="1:8" ht="18.75" customHeight="1" x14ac:dyDescent="0.3">
      <c r="A54" s="57" t="s">
        <v>1</v>
      </c>
      <c r="B54" s="116" t="s">
        <v>91</v>
      </c>
      <c r="C54" s="56"/>
      <c r="D54" s="56"/>
      <c r="E54" s="56"/>
      <c r="F54" s="56"/>
      <c r="G54" s="56"/>
      <c r="H54" s="56"/>
    </row>
    <row r="55" spans="1:8" ht="18.75" customHeight="1" x14ac:dyDescent="0.3">
      <c r="A55" s="56" t="s">
        <v>71</v>
      </c>
      <c r="B55" s="117" t="str">
        <f>B21</f>
        <v>Each metered dose contains Budesonide 200mcg+Formoterol Fumurate Dihydrate 6mcg</v>
      </c>
      <c r="C55" s="56"/>
      <c r="D55" s="56"/>
      <c r="E55" s="56"/>
      <c r="F55" s="56"/>
      <c r="G55" s="56"/>
      <c r="H55" s="56"/>
    </row>
    <row r="56" spans="1:8" ht="26.25" customHeight="1" x14ac:dyDescent="0.4">
      <c r="A56" s="65" t="s">
        <v>92</v>
      </c>
      <c r="B56" s="118">
        <v>1</v>
      </c>
      <c r="C56" s="119" t="s">
        <v>93</v>
      </c>
      <c r="D56" s="165">
        <v>0.2</v>
      </c>
      <c r="E56" s="56" t="str">
        <f>B20</f>
        <v>Budesonide 200mcg+Formoterol Fumurate Dihydrate 6mcg</v>
      </c>
      <c r="F56" s="56"/>
      <c r="G56" s="56"/>
      <c r="H56" s="119"/>
    </row>
    <row r="57" spans="1:8" ht="19.5" customHeight="1" x14ac:dyDescent="0.3">
      <c r="A57" s="56"/>
      <c r="B57" s="56"/>
      <c r="C57" s="56"/>
      <c r="D57" s="56"/>
      <c r="E57" s="56"/>
      <c r="F57" s="56"/>
      <c r="G57" s="56"/>
      <c r="H57" s="119"/>
    </row>
    <row r="58" spans="1:8" ht="27" customHeight="1" x14ac:dyDescent="0.4">
      <c r="A58" s="77" t="s">
        <v>72</v>
      </c>
      <c r="B58" s="78">
        <v>100</v>
      </c>
      <c r="C58" s="56"/>
      <c r="D58" s="120" t="s">
        <v>94</v>
      </c>
      <c r="E58" s="121" t="s">
        <v>49</v>
      </c>
      <c r="F58" s="121" t="s">
        <v>50</v>
      </c>
      <c r="G58" s="121" t="s">
        <v>73</v>
      </c>
      <c r="H58" s="81" t="s">
        <v>74</v>
      </c>
    </row>
    <row r="59" spans="1:8" ht="26.25" customHeight="1" x14ac:dyDescent="0.4">
      <c r="A59" s="79" t="s">
        <v>75</v>
      </c>
      <c r="B59" s="80">
        <v>1</v>
      </c>
      <c r="C59" s="192" t="s">
        <v>76</v>
      </c>
      <c r="D59" s="195">
        <v>10</v>
      </c>
      <c r="E59" s="122">
        <v>1</v>
      </c>
      <c r="F59" s="55">
        <v>222803</v>
      </c>
      <c r="G59" s="123">
        <f t="shared" ref="G59:G70" si="0">IF(ISBLANK(F59),"-",(F59/$D$50*$D$47*$B$67)*($B$56/$D$59))</f>
        <v>0.22234819440000197</v>
      </c>
      <c r="H59" s="124">
        <f t="shared" ref="H59:H70" si="1">IF(ISBLANK(F59),"-",G59/$D$56)</f>
        <v>1.1117409720000098</v>
      </c>
    </row>
    <row r="60" spans="1:8" ht="26.25" customHeight="1" x14ac:dyDescent="0.4">
      <c r="A60" s="79" t="s">
        <v>77</v>
      </c>
      <c r="B60" s="80">
        <v>1</v>
      </c>
      <c r="C60" s="193"/>
      <c r="D60" s="196"/>
      <c r="E60" s="125">
        <v>2</v>
      </c>
      <c r="F60" s="53">
        <v>231502</v>
      </c>
      <c r="G60" s="126">
        <f t="shared" si="0"/>
        <v>0.23102943721578817</v>
      </c>
      <c r="H60" s="127">
        <f t="shared" si="1"/>
        <v>1.1551471860789408</v>
      </c>
    </row>
    <row r="61" spans="1:8" ht="26.25" customHeight="1" x14ac:dyDescent="0.4">
      <c r="A61" s="79" t="s">
        <v>78</v>
      </c>
      <c r="B61" s="80">
        <v>1</v>
      </c>
      <c r="C61" s="193"/>
      <c r="D61" s="196"/>
      <c r="E61" s="125">
        <v>3</v>
      </c>
      <c r="F61" s="53">
        <v>230960</v>
      </c>
      <c r="G61" s="126">
        <f t="shared" si="0"/>
        <v>0.23048854359512416</v>
      </c>
      <c r="H61" s="127">
        <f t="shared" si="1"/>
        <v>1.1524427179756207</v>
      </c>
    </row>
    <row r="62" spans="1:8" ht="27" customHeight="1" x14ac:dyDescent="0.4">
      <c r="A62" s="79" t="s">
        <v>79</v>
      </c>
      <c r="B62" s="80">
        <v>1</v>
      </c>
      <c r="C62" s="194"/>
      <c r="D62" s="197"/>
      <c r="E62" s="128">
        <v>4</v>
      </c>
      <c r="F62" s="129"/>
      <c r="G62" s="126" t="str">
        <f t="shared" si="0"/>
        <v>-</v>
      </c>
      <c r="H62" s="127" t="str">
        <f t="shared" si="1"/>
        <v>-</v>
      </c>
    </row>
    <row r="63" spans="1:8" ht="26.25" customHeight="1" x14ac:dyDescent="0.4">
      <c r="A63" s="79" t="s">
        <v>80</v>
      </c>
      <c r="B63" s="80">
        <v>1</v>
      </c>
      <c r="C63" s="192" t="s">
        <v>81</v>
      </c>
      <c r="D63" s="198">
        <v>10</v>
      </c>
      <c r="E63" s="122">
        <v>1</v>
      </c>
      <c r="F63" s="55">
        <v>226613</v>
      </c>
      <c r="G63" s="123">
        <f t="shared" si="0"/>
        <v>0.22615041708400532</v>
      </c>
      <c r="H63" s="124">
        <f t="shared" si="1"/>
        <v>1.1307520854200266</v>
      </c>
    </row>
    <row r="64" spans="1:8" ht="26.25" customHeight="1" x14ac:dyDescent="0.4">
      <c r="A64" s="79" t="s">
        <v>82</v>
      </c>
      <c r="B64" s="80">
        <v>1</v>
      </c>
      <c r="C64" s="193"/>
      <c r="D64" s="199"/>
      <c r="E64" s="125">
        <v>2</v>
      </c>
      <c r="F64" s="53">
        <v>225220</v>
      </c>
      <c r="G64" s="126">
        <f t="shared" si="0"/>
        <v>0.2247602606013763</v>
      </c>
      <c r="H64" s="127">
        <f t="shared" si="1"/>
        <v>1.1238013030068814</v>
      </c>
    </row>
    <row r="65" spans="1:8" ht="26.25" customHeight="1" x14ac:dyDescent="0.4">
      <c r="A65" s="79" t="s">
        <v>83</v>
      </c>
      <c r="B65" s="80">
        <v>1</v>
      </c>
      <c r="C65" s="193"/>
      <c r="D65" s="199"/>
      <c r="E65" s="125">
        <v>3</v>
      </c>
      <c r="F65" s="53">
        <v>225821</v>
      </c>
      <c r="G65" s="126">
        <f t="shared" si="0"/>
        <v>0.22536003378591329</v>
      </c>
      <c r="H65" s="127">
        <f t="shared" si="1"/>
        <v>1.1268001689295664</v>
      </c>
    </row>
    <row r="66" spans="1:8" ht="27" customHeight="1" x14ac:dyDescent="0.4">
      <c r="A66" s="79" t="s">
        <v>84</v>
      </c>
      <c r="B66" s="80">
        <v>1</v>
      </c>
      <c r="C66" s="194"/>
      <c r="D66" s="200"/>
      <c r="E66" s="128">
        <v>4</v>
      </c>
      <c r="F66" s="129"/>
      <c r="G66" s="130" t="str">
        <f t="shared" si="0"/>
        <v>-</v>
      </c>
      <c r="H66" s="131" t="str">
        <f t="shared" si="1"/>
        <v>-</v>
      </c>
    </row>
    <row r="67" spans="1:8" ht="26.25" customHeight="1" x14ac:dyDescent="0.4">
      <c r="A67" s="79" t="s">
        <v>85</v>
      </c>
      <c r="B67" s="87">
        <f>(B66/B65)*(B64/B63)*(B62/B61)*(B60/B59)*B58</f>
        <v>100</v>
      </c>
      <c r="C67" s="192" t="s">
        <v>86</v>
      </c>
      <c r="D67" s="195">
        <v>10</v>
      </c>
      <c r="E67" s="122">
        <v>1</v>
      </c>
      <c r="F67" s="55">
        <v>220644</v>
      </c>
      <c r="G67" s="126">
        <f t="shared" si="0"/>
        <v>0.22019360154573336</v>
      </c>
      <c r="H67" s="127">
        <f t="shared" si="1"/>
        <v>1.1009680077286668</v>
      </c>
    </row>
    <row r="68" spans="1:8" ht="27" customHeight="1" x14ac:dyDescent="0.4">
      <c r="A68" s="132" t="s">
        <v>95</v>
      </c>
      <c r="B68" s="133">
        <f>(D47*B67)/D56*B56</f>
        <v>10</v>
      </c>
      <c r="C68" s="193"/>
      <c r="D68" s="196"/>
      <c r="E68" s="125">
        <v>2</v>
      </c>
      <c r="F68" s="53">
        <v>228764</v>
      </c>
      <c r="G68" s="126">
        <f t="shared" si="0"/>
        <v>0.22829702626859621</v>
      </c>
      <c r="H68" s="127">
        <f t="shared" si="1"/>
        <v>1.141485131342981</v>
      </c>
    </row>
    <row r="69" spans="1:8" ht="26.25" customHeight="1" x14ac:dyDescent="0.4">
      <c r="A69" s="172" t="s">
        <v>64</v>
      </c>
      <c r="B69" s="188"/>
      <c r="C69" s="193"/>
      <c r="D69" s="196"/>
      <c r="E69" s="125">
        <v>3</v>
      </c>
      <c r="F69" s="53">
        <v>227292</v>
      </c>
      <c r="G69" s="126">
        <f t="shared" si="0"/>
        <v>0.22682803104789989</v>
      </c>
      <c r="H69" s="127">
        <f t="shared" si="1"/>
        <v>1.1341401552394994</v>
      </c>
    </row>
    <row r="70" spans="1:8" ht="27" customHeight="1" x14ac:dyDescent="0.4">
      <c r="A70" s="174"/>
      <c r="B70" s="189"/>
      <c r="C70" s="201"/>
      <c r="D70" s="197"/>
      <c r="E70" s="128">
        <v>4</v>
      </c>
      <c r="F70" s="129"/>
      <c r="G70" s="130" t="str">
        <f t="shared" si="0"/>
        <v>-</v>
      </c>
      <c r="H70" s="131" t="str">
        <f t="shared" si="1"/>
        <v>-</v>
      </c>
    </row>
    <row r="71" spans="1:8" ht="26.25" customHeight="1" x14ac:dyDescent="0.4">
      <c r="A71" s="134"/>
      <c r="B71" s="134"/>
      <c r="C71" s="134"/>
      <c r="D71" s="134"/>
      <c r="E71" s="134"/>
      <c r="F71" s="135"/>
      <c r="G71" s="136" t="s">
        <v>57</v>
      </c>
      <c r="H71" s="137">
        <f>AVERAGE(H59:H70)</f>
        <v>1.130808636413577</v>
      </c>
    </row>
    <row r="72" spans="1:8" ht="26.25" customHeight="1" x14ac:dyDescent="0.4">
      <c r="A72" s="56"/>
      <c r="B72" s="56"/>
      <c r="C72" s="134"/>
      <c r="D72" s="134"/>
      <c r="E72" s="134"/>
      <c r="F72" s="135"/>
      <c r="G72" s="138" t="s">
        <v>70</v>
      </c>
      <c r="H72" s="139">
        <f>STDEV(H59:H70)/H71</f>
        <v>1.5647449203604308E-2</v>
      </c>
    </row>
    <row r="73" spans="1:8" ht="27" customHeight="1" x14ac:dyDescent="0.4">
      <c r="A73" s="134"/>
      <c r="B73" s="134"/>
      <c r="C73" s="135"/>
      <c r="D73" s="135"/>
      <c r="E73" s="140"/>
      <c r="F73" s="135"/>
      <c r="G73" s="141" t="s">
        <v>15</v>
      </c>
      <c r="H73" s="142">
        <f>COUNT(H59:H70)</f>
        <v>9</v>
      </c>
    </row>
    <row r="74" spans="1:8" ht="18.75" customHeight="1" x14ac:dyDescent="0.3">
      <c r="A74" s="134"/>
      <c r="B74" s="134"/>
      <c r="C74" s="135"/>
      <c r="D74" s="135"/>
      <c r="E74" s="135"/>
      <c r="F74" s="140"/>
      <c r="G74" s="135"/>
      <c r="H74" s="135"/>
    </row>
    <row r="75" spans="1:8" ht="26.25" customHeight="1" x14ac:dyDescent="0.4">
      <c r="A75" s="143" t="s">
        <v>87</v>
      </c>
      <c r="B75" s="144" t="s">
        <v>88</v>
      </c>
      <c r="C75" s="190" t="str">
        <f>B20</f>
        <v>Budesonide 200mcg+Formoterol Fumurate Dihydrate 6mcg</v>
      </c>
      <c r="D75" s="190"/>
      <c r="E75" s="145" t="s">
        <v>89</v>
      </c>
      <c r="F75" s="145"/>
      <c r="G75" s="146">
        <f>H71</f>
        <v>1.130808636413577</v>
      </c>
      <c r="H75" s="135"/>
    </row>
    <row r="76" spans="1:8" ht="19.5" customHeight="1" x14ac:dyDescent="0.3">
      <c r="A76" s="147"/>
      <c r="B76" s="148"/>
      <c r="C76" s="148"/>
      <c r="D76" s="148"/>
      <c r="E76" s="148"/>
      <c r="F76" s="148"/>
      <c r="G76" s="148"/>
      <c r="H76" s="148"/>
    </row>
    <row r="77" spans="1:8" ht="18.75" customHeight="1" x14ac:dyDescent="0.3">
      <c r="A77" s="56"/>
      <c r="B77" s="191" t="s">
        <v>21</v>
      </c>
      <c r="C77" s="191"/>
      <c r="D77" s="119"/>
      <c r="E77" s="149" t="s">
        <v>22</v>
      </c>
      <c r="F77" s="150"/>
      <c r="G77" s="191" t="s">
        <v>23</v>
      </c>
      <c r="H77" s="191"/>
    </row>
    <row r="78" spans="1:8" ht="60" customHeight="1" x14ac:dyDescent="0.3">
      <c r="A78" s="151" t="s">
        <v>24</v>
      </c>
      <c r="B78" s="152"/>
      <c r="C78" s="152"/>
      <c r="D78" s="153"/>
      <c r="E78" s="154"/>
      <c r="F78" s="56"/>
      <c r="G78" s="155"/>
      <c r="H78" s="155"/>
    </row>
    <row r="79" spans="1:8" ht="60" customHeight="1" x14ac:dyDescent="0.3">
      <c r="A79" s="151" t="s">
        <v>25</v>
      </c>
      <c r="B79" s="156"/>
      <c r="C79" s="156"/>
      <c r="D79" s="157"/>
      <c r="E79" s="158"/>
      <c r="F79" s="150"/>
      <c r="G79" s="159"/>
      <c r="H79" s="159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  <mergeCell ref="A1:H7"/>
    <mergeCell ref="A8:H14"/>
    <mergeCell ref="A46:B47"/>
    <mergeCell ref="A16:H16"/>
    <mergeCell ref="B18:E18"/>
    <mergeCell ref="B26:C26"/>
    <mergeCell ref="B27:C27"/>
    <mergeCell ref="C29:G29"/>
    <mergeCell ref="C31:G31"/>
    <mergeCell ref="C32:G32"/>
    <mergeCell ref="D36:E36"/>
    <mergeCell ref="F36:G36"/>
    <mergeCell ref="B21:H21"/>
  </mergeCells>
  <conditionalFormatting sqref="D51">
    <cfRule type="cellIs" dxfId="3" priority="1" operator="greaterThan">
      <formula>0.02</formula>
    </cfRule>
  </conditionalFormatting>
  <conditionalFormatting sqref="H72">
    <cfRule type="cellIs" dxfId="2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topLeftCell="A22" zoomScale="60" zoomScaleNormal="55" workbookViewId="0">
      <selection activeCell="F69" sqref="F69"/>
    </sheetView>
  </sheetViews>
  <sheetFormatPr defaultRowHeight="12.75" x14ac:dyDescent="0.2"/>
  <cols>
    <col min="1" max="1" width="58.5703125" style="44" customWidth="1"/>
    <col min="2" max="2" width="34.28515625" style="44" customWidth="1"/>
    <col min="3" max="3" width="43.140625" style="44" customWidth="1"/>
    <col min="4" max="4" width="23.140625" style="44" customWidth="1"/>
    <col min="5" max="5" width="34.85546875" style="44" customWidth="1"/>
    <col min="6" max="6" width="21.5703125" style="44" customWidth="1"/>
    <col min="7" max="7" width="36.85546875" style="44" customWidth="1"/>
    <col min="8" max="8" width="23.85546875" style="44" customWidth="1"/>
    <col min="9" max="16384" width="9.140625" style="44"/>
  </cols>
  <sheetData>
    <row r="1" spans="1:8" x14ac:dyDescent="0.2">
      <c r="A1" s="170" t="s">
        <v>26</v>
      </c>
      <c r="B1" s="170"/>
      <c r="C1" s="170"/>
      <c r="D1" s="170"/>
      <c r="E1" s="170"/>
      <c r="F1" s="170"/>
      <c r="G1" s="170"/>
      <c r="H1" s="170"/>
    </row>
    <row r="2" spans="1:8" x14ac:dyDescent="0.2">
      <c r="A2" s="170"/>
      <c r="B2" s="170"/>
      <c r="C2" s="170"/>
      <c r="D2" s="170"/>
      <c r="E2" s="170"/>
      <c r="F2" s="170"/>
      <c r="G2" s="170"/>
      <c r="H2" s="170"/>
    </row>
    <row r="3" spans="1:8" x14ac:dyDescent="0.2">
      <c r="A3" s="170"/>
      <c r="B3" s="170"/>
      <c r="C3" s="170"/>
      <c r="D3" s="170"/>
      <c r="E3" s="170"/>
      <c r="F3" s="170"/>
      <c r="G3" s="170"/>
      <c r="H3" s="170"/>
    </row>
    <row r="4" spans="1:8" x14ac:dyDescent="0.2">
      <c r="A4" s="170"/>
      <c r="B4" s="170"/>
      <c r="C4" s="170"/>
      <c r="D4" s="170"/>
      <c r="E4" s="170"/>
      <c r="F4" s="170"/>
      <c r="G4" s="170"/>
      <c r="H4" s="170"/>
    </row>
    <row r="5" spans="1:8" x14ac:dyDescent="0.2">
      <c r="A5" s="170"/>
      <c r="B5" s="170"/>
      <c r="C5" s="170"/>
      <c r="D5" s="170"/>
      <c r="E5" s="170"/>
      <c r="F5" s="170"/>
      <c r="G5" s="170"/>
      <c r="H5" s="170"/>
    </row>
    <row r="6" spans="1:8" x14ac:dyDescent="0.2">
      <c r="A6" s="170"/>
      <c r="B6" s="170"/>
      <c r="C6" s="170"/>
      <c r="D6" s="170"/>
      <c r="E6" s="170"/>
      <c r="F6" s="170"/>
      <c r="G6" s="170"/>
      <c r="H6" s="170"/>
    </row>
    <row r="7" spans="1:8" x14ac:dyDescent="0.2">
      <c r="A7" s="170"/>
      <c r="B7" s="170"/>
      <c r="C7" s="170"/>
      <c r="D7" s="170"/>
      <c r="E7" s="170"/>
      <c r="F7" s="170"/>
      <c r="G7" s="170"/>
      <c r="H7" s="170"/>
    </row>
    <row r="8" spans="1:8" x14ac:dyDescent="0.2">
      <c r="A8" s="171" t="s">
        <v>27</v>
      </c>
      <c r="B8" s="171"/>
      <c r="C8" s="171"/>
      <c r="D8" s="171"/>
      <c r="E8" s="171"/>
      <c r="F8" s="171"/>
      <c r="G8" s="171"/>
      <c r="H8" s="171"/>
    </row>
    <row r="9" spans="1:8" x14ac:dyDescent="0.2">
      <c r="A9" s="171"/>
      <c r="B9" s="171"/>
      <c r="C9" s="171"/>
      <c r="D9" s="171"/>
      <c r="E9" s="171"/>
      <c r="F9" s="171"/>
      <c r="G9" s="171"/>
      <c r="H9" s="171"/>
    </row>
    <row r="10" spans="1:8" x14ac:dyDescent="0.2">
      <c r="A10" s="171"/>
      <c r="B10" s="171"/>
      <c r="C10" s="171"/>
      <c r="D10" s="171"/>
      <c r="E10" s="171"/>
      <c r="F10" s="171"/>
      <c r="G10" s="171"/>
      <c r="H10" s="171"/>
    </row>
    <row r="11" spans="1:8" x14ac:dyDescent="0.2">
      <c r="A11" s="171"/>
      <c r="B11" s="171"/>
      <c r="C11" s="171"/>
      <c r="D11" s="171"/>
      <c r="E11" s="171"/>
      <c r="F11" s="171"/>
      <c r="G11" s="171"/>
      <c r="H11" s="171"/>
    </row>
    <row r="12" spans="1:8" x14ac:dyDescent="0.2">
      <c r="A12" s="171"/>
      <c r="B12" s="171"/>
      <c r="C12" s="171"/>
      <c r="D12" s="171"/>
      <c r="E12" s="171"/>
      <c r="F12" s="171"/>
      <c r="G12" s="171"/>
      <c r="H12" s="171"/>
    </row>
    <row r="13" spans="1:8" x14ac:dyDescent="0.2">
      <c r="A13" s="171"/>
      <c r="B13" s="171"/>
      <c r="C13" s="171"/>
      <c r="D13" s="171"/>
      <c r="E13" s="171"/>
      <c r="F13" s="171"/>
      <c r="G13" s="171"/>
      <c r="H13" s="171"/>
    </row>
    <row r="14" spans="1:8" x14ac:dyDescent="0.2">
      <c r="A14" s="171"/>
      <c r="B14" s="171"/>
      <c r="C14" s="171"/>
      <c r="D14" s="171"/>
      <c r="E14" s="171"/>
      <c r="F14" s="171"/>
      <c r="G14" s="171"/>
      <c r="H14" s="171"/>
    </row>
    <row r="15" spans="1:8" ht="19.5" customHeight="1" thickBot="1" x14ac:dyDescent="0.35">
      <c r="A15" s="150"/>
      <c r="B15" s="150"/>
      <c r="C15" s="150"/>
      <c r="D15" s="150"/>
      <c r="E15" s="150"/>
      <c r="F15" s="150"/>
      <c r="G15" s="150"/>
      <c r="H15" s="150"/>
    </row>
    <row r="16" spans="1:8" ht="19.5" customHeight="1" thickBot="1" x14ac:dyDescent="0.35">
      <c r="A16" s="176" t="s">
        <v>28</v>
      </c>
      <c r="B16" s="177"/>
      <c r="C16" s="177"/>
      <c r="D16" s="177"/>
      <c r="E16" s="177"/>
      <c r="F16" s="177"/>
      <c r="G16" s="177"/>
      <c r="H16" s="178"/>
    </row>
    <row r="17" spans="1:8" ht="18.75" customHeight="1" x14ac:dyDescent="0.3">
      <c r="A17" s="57" t="s">
        <v>29</v>
      </c>
      <c r="B17" s="57"/>
      <c r="C17" s="150"/>
      <c r="D17" s="150"/>
      <c r="E17" s="150"/>
      <c r="F17" s="150"/>
      <c r="G17" s="150"/>
      <c r="H17" s="150"/>
    </row>
    <row r="18" spans="1:8" ht="26.25" customHeight="1" x14ac:dyDescent="0.4">
      <c r="A18" s="58" t="s">
        <v>30</v>
      </c>
      <c r="B18" s="179" t="s">
        <v>96</v>
      </c>
      <c r="C18" s="179"/>
      <c r="D18" s="179"/>
      <c r="E18" s="179"/>
      <c r="F18" s="150"/>
      <c r="G18" s="150"/>
      <c r="H18" s="150"/>
    </row>
    <row r="19" spans="1:8" ht="26.25" customHeight="1" x14ac:dyDescent="0.4">
      <c r="A19" s="58" t="s">
        <v>31</v>
      </c>
      <c r="B19" s="164" t="s">
        <v>97</v>
      </c>
      <c r="C19" s="160">
        <v>6</v>
      </c>
      <c r="D19" s="117"/>
      <c r="E19" s="117"/>
      <c r="F19" s="150"/>
      <c r="G19" s="150"/>
      <c r="H19" s="150"/>
    </row>
    <row r="20" spans="1:8" ht="26.25" customHeight="1" x14ac:dyDescent="0.4">
      <c r="A20" s="58" t="s">
        <v>32</v>
      </c>
      <c r="B20" s="164" t="s">
        <v>98</v>
      </c>
      <c r="C20" s="117"/>
      <c r="D20" s="117"/>
      <c r="E20" s="117"/>
      <c r="F20" s="150"/>
      <c r="G20" s="150"/>
      <c r="H20" s="150"/>
    </row>
    <row r="21" spans="1:8" ht="26.25" customHeight="1" x14ac:dyDescent="0.4">
      <c r="A21" s="58" t="s">
        <v>33</v>
      </c>
      <c r="B21" s="187" t="s">
        <v>99</v>
      </c>
      <c r="C21" s="187"/>
      <c r="D21" s="187"/>
      <c r="E21" s="187"/>
      <c r="F21" s="187"/>
      <c r="G21" s="187"/>
      <c r="H21" s="187"/>
    </row>
    <row r="22" spans="1:8" ht="26.25" customHeight="1" x14ac:dyDescent="0.4">
      <c r="A22" s="58" t="s">
        <v>34</v>
      </c>
      <c r="B22" s="161" t="s">
        <v>100</v>
      </c>
      <c r="C22" s="117"/>
      <c r="D22" s="117"/>
      <c r="E22" s="117"/>
      <c r="F22" s="150"/>
      <c r="G22" s="150"/>
      <c r="H22" s="150"/>
    </row>
    <row r="23" spans="1:8" ht="26.25" customHeight="1" x14ac:dyDescent="0.4">
      <c r="A23" s="58" t="s">
        <v>35</v>
      </c>
      <c r="B23" s="61" t="s">
        <v>100</v>
      </c>
      <c r="C23" s="117"/>
      <c r="D23" s="117"/>
      <c r="E23" s="117"/>
      <c r="F23" s="150"/>
      <c r="G23" s="150"/>
      <c r="H23" s="150"/>
    </row>
    <row r="24" spans="1:8" ht="18.75" customHeight="1" x14ac:dyDescent="0.3">
      <c r="A24" s="58"/>
      <c r="B24" s="62"/>
      <c r="C24" s="150"/>
      <c r="D24" s="150"/>
      <c r="E24" s="150"/>
      <c r="F24" s="150"/>
      <c r="G24" s="150"/>
      <c r="H24" s="150"/>
    </row>
    <row r="25" spans="1:8" ht="18.75" customHeight="1" x14ac:dyDescent="0.3">
      <c r="A25" s="63" t="s">
        <v>1</v>
      </c>
      <c r="B25" s="62"/>
      <c r="C25" s="150"/>
      <c r="D25" s="150"/>
      <c r="E25" s="150"/>
      <c r="F25" s="150"/>
      <c r="G25" s="150"/>
      <c r="H25" s="150"/>
    </row>
    <row r="26" spans="1:8" ht="26.25" customHeight="1" x14ac:dyDescent="0.4">
      <c r="A26" s="151" t="s">
        <v>4</v>
      </c>
      <c r="B26" s="179" t="s">
        <v>102</v>
      </c>
      <c r="C26" s="179"/>
      <c r="D26" s="150"/>
      <c r="E26" s="150"/>
      <c r="F26" s="150"/>
      <c r="G26" s="150"/>
      <c r="H26" s="150"/>
    </row>
    <row r="27" spans="1:8" ht="26.25" customHeight="1" x14ac:dyDescent="0.4">
      <c r="A27" s="144" t="s">
        <v>36</v>
      </c>
      <c r="B27" s="180" t="s">
        <v>105</v>
      </c>
      <c r="C27" s="180"/>
      <c r="D27" s="150"/>
      <c r="E27" s="150"/>
      <c r="F27" s="150"/>
      <c r="G27" s="150"/>
      <c r="H27" s="150"/>
    </row>
    <row r="28" spans="1:8" ht="27" customHeight="1" thickBot="1" x14ac:dyDescent="0.45">
      <c r="A28" s="144" t="s">
        <v>5</v>
      </c>
      <c r="B28" s="66">
        <v>95.49</v>
      </c>
      <c r="C28" s="150"/>
      <c r="D28" s="150"/>
      <c r="E28" s="150"/>
      <c r="F28" s="150"/>
      <c r="G28" s="150"/>
      <c r="H28" s="150"/>
    </row>
    <row r="29" spans="1:8" ht="27" customHeight="1" thickBot="1" x14ac:dyDescent="0.45">
      <c r="A29" s="144" t="s">
        <v>37</v>
      </c>
      <c r="B29" s="89">
        <v>0</v>
      </c>
      <c r="C29" s="181" t="s">
        <v>38</v>
      </c>
      <c r="D29" s="182"/>
      <c r="E29" s="182"/>
      <c r="F29" s="182"/>
      <c r="G29" s="183"/>
      <c r="H29" s="68"/>
    </row>
    <row r="30" spans="1:8" ht="19.5" customHeight="1" thickBot="1" x14ac:dyDescent="0.35">
      <c r="A30" s="144" t="s">
        <v>39</v>
      </c>
      <c r="B30" s="69">
        <f>B28-B29</f>
        <v>95.49</v>
      </c>
      <c r="C30" s="70"/>
      <c r="D30" s="70"/>
      <c r="E30" s="70"/>
      <c r="F30" s="70"/>
      <c r="G30" s="70"/>
      <c r="H30" s="68"/>
    </row>
    <row r="31" spans="1:8" ht="27" customHeight="1" thickBot="1" x14ac:dyDescent="0.45">
      <c r="A31" s="144" t="s">
        <v>40</v>
      </c>
      <c r="B31" s="71">
        <v>1</v>
      </c>
      <c r="C31" s="181" t="s">
        <v>41</v>
      </c>
      <c r="D31" s="182"/>
      <c r="E31" s="182"/>
      <c r="F31" s="182"/>
      <c r="G31" s="183"/>
      <c r="H31" s="72"/>
    </row>
    <row r="32" spans="1:8" ht="27" customHeight="1" thickBot="1" x14ac:dyDescent="0.45">
      <c r="A32" s="144" t="s">
        <v>42</v>
      </c>
      <c r="B32" s="71">
        <v>1</v>
      </c>
      <c r="C32" s="181" t="s">
        <v>43</v>
      </c>
      <c r="D32" s="182"/>
      <c r="E32" s="182"/>
      <c r="F32" s="182"/>
      <c r="G32" s="183"/>
      <c r="H32" s="72"/>
    </row>
    <row r="33" spans="1:8" ht="18.75" customHeight="1" x14ac:dyDescent="0.3">
      <c r="A33" s="144"/>
      <c r="B33" s="73"/>
      <c r="C33" s="74"/>
      <c r="D33" s="74"/>
      <c r="E33" s="74"/>
      <c r="F33" s="74"/>
      <c r="G33" s="74"/>
      <c r="H33" s="74"/>
    </row>
    <row r="34" spans="1:8" ht="18.75" customHeight="1" x14ac:dyDescent="0.3">
      <c r="A34" s="144" t="s">
        <v>44</v>
      </c>
      <c r="B34" s="75">
        <f>B31/B32</f>
        <v>1</v>
      </c>
      <c r="C34" s="150" t="s">
        <v>45</v>
      </c>
      <c r="D34" s="150"/>
      <c r="E34" s="150"/>
      <c r="F34" s="150"/>
      <c r="G34" s="150"/>
      <c r="H34" s="68"/>
    </row>
    <row r="35" spans="1:8" ht="19.5" customHeight="1" thickBot="1" x14ac:dyDescent="0.35">
      <c r="A35" s="144"/>
      <c r="B35" s="163"/>
      <c r="C35" s="68"/>
      <c r="D35" s="68"/>
      <c r="E35" s="68"/>
      <c r="F35" s="68"/>
      <c r="G35" s="150"/>
      <c r="H35" s="68"/>
    </row>
    <row r="36" spans="1:8" ht="27" customHeight="1" thickBot="1" x14ac:dyDescent="0.45">
      <c r="A36" s="77" t="s">
        <v>90</v>
      </c>
      <c r="B36" s="78">
        <v>50</v>
      </c>
      <c r="C36" s="150"/>
      <c r="D36" s="184" t="s">
        <v>46</v>
      </c>
      <c r="E36" s="185"/>
      <c r="F36" s="186" t="s">
        <v>47</v>
      </c>
      <c r="G36" s="185"/>
      <c r="H36" s="68"/>
    </row>
    <row r="37" spans="1:8" ht="26.25" customHeight="1" x14ac:dyDescent="0.4">
      <c r="A37" s="79" t="s">
        <v>48</v>
      </c>
      <c r="B37" s="80">
        <v>2</v>
      </c>
      <c r="C37" s="81" t="s">
        <v>49</v>
      </c>
      <c r="D37" s="82" t="s">
        <v>50</v>
      </c>
      <c r="E37" s="83" t="s">
        <v>51</v>
      </c>
      <c r="F37" s="84" t="s">
        <v>50</v>
      </c>
      <c r="G37" s="83" t="s">
        <v>51</v>
      </c>
      <c r="H37" s="68"/>
    </row>
    <row r="38" spans="1:8" ht="26.25" customHeight="1" x14ac:dyDescent="0.4">
      <c r="A38" s="79" t="s">
        <v>52</v>
      </c>
      <c r="B38" s="80">
        <v>50</v>
      </c>
      <c r="C38" s="85">
        <v>1</v>
      </c>
      <c r="D38" s="52">
        <v>45453</v>
      </c>
      <c r="E38" s="86">
        <f>IF(ISBLANK(D38),"-",$D$48/$D$45*D38)</f>
        <v>46273.248864013272</v>
      </c>
      <c r="F38" s="52">
        <v>48956</v>
      </c>
      <c r="G38" s="86">
        <f>IF(ISBLANK(F38),"-",$D$48/$F$45*F38)</f>
        <v>47208.283262042612</v>
      </c>
      <c r="H38" s="68"/>
    </row>
    <row r="39" spans="1:8" ht="26.25" customHeight="1" x14ac:dyDescent="0.4">
      <c r="A39" s="79" t="s">
        <v>53</v>
      </c>
      <c r="B39" s="80">
        <v>5</v>
      </c>
      <c r="C39" s="87">
        <v>2</v>
      </c>
      <c r="D39" s="53">
        <v>46305</v>
      </c>
      <c r="E39" s="88">
        <f>IF(ISBLANK(D39),"-",$D$48/$D$45*D39)</f>
        <v>47140.624131479432</v>
      </c>
      <c r="F39" s="53">
        <v>49860</v>
      </c>
      <c r="G39" s="88">
        <f>IF(ISBLANK(F39),"-",$D$48/$F$45*F39)</f>
        <v>48080.010692161217</v>
      </c>
      <c r="H39" s="68"/>
    </row>
    <row r="40" spans="1:8" ht="26.25" customHeight="1" x14ac:dyDescent="0.4">
      <c r="A40" s="79" t="s">
        <v>54</v>
      </c>
      <c r="B40" s="80">
        <v>100</v>
      </c>
      <c r="C40" s="87">
        <v>3</v>
      </c>
      <c r="D40" s="53">
        <v>47514</v>
      </c>
      <c r="E40" s="88">
        <f>IF(ISBLANK(D40),"-",$D$48/$D$45*D40)</f>
        <v>48371.441852566975</v>
      </c>
      <c r="F40" s="53">
        <v>49336</v>
      </c>
      <c r="G40" s="88">
        <f>IF(ISBLANK(F40),"-",$D$48/$F$45*F40)</f>
        <v>47574.717358773887</v>
      </c>
      <c r="H40" s="150"/>
    </row>
    <row r="41" spans="1:8" ht="26.25" customHeight="1" x14ac:dyDescent="0.4">
      <c r="A41" s="79" t="s">
        <v>55</v>
      </c>
      <c r="B41" s="80">
        <v>1</v>
      </c>
      <c r="C41" s="90">
        <v>4</v>
      </c>
      <c r="D41" s="91"/>
      <c r="E41" s="92" t="str">
        <f>IF(ISBLANK(D41),"-",$D$48/$D$45*D41)</f>
        <v>-</v>
      </c>
      <c r="F41" s="93"/>
      <c r="G41" s="92" t="str">
        <f>IF(ISBLANK(F41),"-",$D$48/$F$45*F41)</f>
        <v>-</v>
      </c>
      <c r="H41" s="150"/>
    </row>
    <row r="42" spans="1:8" ht="27" customHeight="1" thickBot="1" x14ac:dyDescent="0.45">
      <c r="A42" s="79" t="s">
        <v>56</v>
      </c>
      <c r="B42" s="80">
        <v>1</v>
      </c>
      <c r="C42" s="94" t="s">
        <v>57</v>
      </c>
      <c r="D42" s="95">
        <f>AVERAGE(D38:D41)</f>
        <v>46424</v>
      </c>
      <c r="E42" s="96">
        <f>AVERAGE(E38:E41)</f>
        <v>47261.771616019891</v>
      </c>
      <c r="F42" s="97">
        <f>AVERAGE(F38:F41)</f>
        <v>49384</v>
      </c>
      <c r="G42" s="96">
        <f>AVERAGE(G38:G41)</f>
        <v>47621.003770992575</v>
      </c>
      <c r="H42" s="150"/>
    </row>
    <row r="43" spans="1:8" ht="26.25" customHeight="1" x14ac:dyDescent="0.4">
      <c r="A43" s="79" t="s">
        <v>58</v>
      </c>
      <c r="B43" s="89">
        <v>1</v>
      </c>
      <c r="C43" s="98" t="s">
        <v>59</v>
      </c>
      <c r="D43" s="54">
        <v>15.43</v>
      </c>
      <c r="E43" s="150"/>
      <c r="F43" s="99">
        <v>16.29</v>
      </c>
      <c r="G43" s="150"/>
      <c r="H43" s="150"/>
    </row>
    <row r="44" spans="1:8" ht="26.25" customHeight="1" x14ac:dyDescent="0.4">
      <c r="A44" s="79" t="s">
        <v>60</v>
      </c>
      <c r="B44" s="89">
        <v>1</v>
      </c>
      <c r="C44" s="101" t="s">
        <v>61</v>
      </c>
      <c r="D44" s="102">
        <f>D43*$B$34</f>
        <v>15.43</v>
      </c>
      <c r="E44" s="135"/>
      <c r="F44" s="102">
        <f>F43*$B$34</f>
        <v>16.29</v>
      </c>
      <c r="G44" s="150"/>
      <c r="H44" s="150"/>
    </row>
    <row r="45" spans="1:8" ht="19.5" customHeight="1" thickBot="1" x14ac:dyDescent="0.35">
      <c r="A45" s="79" t="s">
        <v>62</v>
      </c>
      <c r="B45" s="135">
        <f>(B44/B43)*(B42/B41)*(B40/B39)*(B38/B37)*B36</f>
        <v>25000</v>
      </c>
      <c r="C45" s="101" t="s">
        <v>63</v>
      </c>
      <c r="D45" s="104">
        <f>D44*$B$30/100</f>
        <v>14.734107</v>
      </c>
      <c r="E45" s="140"/>
      <c r="F45" s="104">
        <f>F44*$B$30/100</f>
        <v>15.555320999999999</v>
      </c>
      <c r="G45" s="150"/>
      <c r="H45" s="150"/>
    </row>
    <row r="46" spans="1:8" ht="19.5" customHeight="1" thickBot="1" x14ac:dyDescent="0.35">
      <c r="A46" s="172" t="s">
        <v>64</v>
      </c>
      <c r="B46" s="173"/>
      <c r="C46" s="101" t="s">
        <v>65</v>
      </c>
      <c r="D46" s="102">
        <f>D45/$B$45</f>
        <v>5.8936427999999996E-4</v>
      </c>
      <c r="E46" s="140"/>
      <c r="F46" s="106">
        <f>F45/$B$45</f>
        <v>6.2221283999999992E-4</v>
      </c>
      <c r="G46" s="150"/>
      <c r="H46" s="150"/>
    </row>
    <row r="47" spans="1:8" ht="27" customHeight="1" thickBot="1" x14ac:dyDescent="0.45">
      <c r="A47" s="174"/>
      <c r="B47" s="175"/>
      <c r="C47" s="101" t="s">
        <v>66</v>
      </c>
      <c r="D47" s="107">
        <v>5.9999999999999995E-4</v>
      </c>
      <c r="E47" s="150"/>
      <c r="F47" s="108"/>
      <c r="G47" s="150"/>
      <c r="H47" s="150"/>
    </row>
    <row r="48" spans="1:8" ht="18.75" customHeight="1" x14ac:dyDescent="0.3">
      <c r="A48" s="150"/>
      <c r="B48" s="150"/>
      <c r="C48" s="101" t="s">
        <v>67</v>
      </c>
      <c r="D48" s="104">
        <f>D47*$B$45</f>
        <v>14.999999999999998</v>
      </c>
      <c r="E48" s="150"/>
      <c r="F48" s="108"/>
      <c r="G48" s="150"/>
      <c r="H48" s="150"/>
    </row>
    <row r="49" spans="1:8" ht="19.5" customHeight="1" thickBot="1" x14ac:dyDescent="0.35">
      <c r="A49" s="150"/>
      <c r="B49" s="150"/>
      <c r="C49" s="109" t="s">
        <v>68</v>
      </c>
      <c r="D49" s="110">
        <f>D48/B34</f>
        <v>14.999999999999998</v>
      </c>
      <c r="E49" s="150"/>
      <c r="F49" s="111"/>
      <c r="G49" s="150"/>
      <c r="H49" s="150"/>
    </row>
    <row r="50" spans="1:8" ht="18.75" customHeight="1" x14ac:dyDescent="0.3">
      <c r="A50" s="150"/>
      <c r="B50" s="150"/>
      <c r="C50" s="112" t="s">
        <v>69</v>
      </c>
      <c r="D50" s="113">
        <f>AVERAGE(E38:E41,G38:G41)</f>
        <v>47441.387693506229</v>
      </c>
      <c r="E50" s="150"/>
      <c r="F50" s="111"/>
      <c r="G50" s="150"/>
      <c r="H50" s="150"/>
    </row>
    <row r="51" spans="1:8" ht="18.75" customHeight="1" x14ac:dyDescent="0.3">
      <c r="A51" s="150"/>
      <c r="B51" s="150"/>
      <c r="C51" s="101" t="s">
        <v>70</v>
      </c>
      <c r="D51" s="114">
        <f>STDEV(E38:E41,G38:G41)/D50</f>
        <v>1.5773702699349558E-2</v>
      </c>
      <c r="E51" s="150"/>
      <c r="F51" s="111"/>
      <c r="G51" s="150"/>
      <c r="H51" s="150"/>
    </row>
    <row r="52" spans="1:8" ht="19.5" customHeight="1" thickBot="1" x14ac:dyDescent="0.35">
      <c r="A52" s="150"/>
      <c r="B52" s="150"/>
      <c r="C52" s="109" t="s">
        <v>15</v>
      </c>
      <c r="D52" s="115">
        <f>COUNT(E38:E41,G38:G41)</f>
        <v>6</v>
      </c>
      <c r="E52" s="150"/>
      <c r="F52" s="150"/>
      <c r="G52" s="150"/>
      <c r="H52" s="150"/>
    </row>
    <row r="53" spans="1:8" ht="18.75" customHeight="1" x14ac:dyDescent="0.3">
      <c r="A53" s="150"/>
      <c r="B53" s="150"/>
      <c r="C53" s="150"/>
      <c r="D53" s="150"/>
      <c r="E53" s="150"/>
      <c r="F53" s="150"/>
      <c r="G53" s="150"/>
      <c r="H53" s="150"/>
    </row>
    <row r="54" spans="1:8" ht="18.75" customHeight="1" x14ac:dyDescent="0.3">
      <c r="A54" s="57" t="s">
        <v>1</v>
      </c>
      <c r="B54" s="116" t="s">
        <v>91</v>
      </c>
      <c r="C54" s="150"/>
      <c r="D54" s="150"/>
      <c r="E54" s="150"/>
      <c r="F54" s="150"/>
      <c r="G54" s="150"/>
      <c r="H54" s="150"/>
    </row>
    <row r="55" spans="1:8" ht="18.75" customHeight="1" x14ac:dyDescent="0.3">
      <c r="A55" s="150" t="s">
        <v>71</v>
      </c>
      <c r="B55" s="117" t="str">
        <f>B21</f>
        <v>Each metered dose contains Budesonide 200mcg+Formoterol Fumurate Dihydrate 6mcg</v>
      </c>
      <c r="C55" s="150"/>
      <c r="D55" s="150"/>
      <c r="E55" s="150"/>
      <c r="F55" s="150"/>
      <c r="G55" s="150"/>
      <c r="H55" s="150"/>
    </row>
    <row r="56" spans="1:8" ht="26.25" customHeight="1" x14ac:dyDescent="0.4">
      <c r="A56" s="144" t="s">
        <v>92</v>
      </c>
      <c r="B56" s="118">
        <v>1</v>
      </c>
      <c r="C56" s="135" t="s">
        <v>93</v>
      </c>
      <c r="D56" s="166">
        <v>6.0000000000000001E-3</v>
      </c>
      <c r="E56" s="150" t="str">
        <f>B20</f>
        <v>Budesonide 200mcg+Formoterol Fumurate Dihydrate 6mcg</v>
      </c>
      <c r="F56" s="150"/>
      <c r="G56" s="150"/>
      <c r="H56" s="135"/>
    </row>
    <row r="57" spans="1:8" ht="19.5" customHeight="1" thickBot="1" x14ac:dyDescent="0.35">
      <c r="A57" s="150"/>
      <c r="B57" s="150"/>
      <c r="C57" s="150"/>
      <c r="D57" s="150"/>
      <c r="E57" s="150"/>
      <c r="F57" s="150"/>
      <c r="G57" s="150"/>
      <c r="H57" s="135"/>
    </row>
    <row r="58" spans="1:8" ht="27" customHeight="1" thickBot="1" x14ac:dyDescent="0.45">
      <c r="A58" s="77" t="s">
        <v>72</v>
      </c>
      <c r="B58" s="78">
        <v>100</v>
      </c>
      <c r="C58" s="150"/>
      <c r="D58" s="120" t="s">
        <v>94</v>
      </c>
      <c r="E58" s="121" t="s">
        <v>49</v>
      </c>
      <c r="F58" s="121" t="s">
        <v>50</v>
      </c>
      <c r="G58" s="121" t="s">
        <v>73</v>
      </c>
      <c r="H58" s="81" t="s">
        <v>74</v>
      </c>
    </row>
    <row r="59" spans="1:8" ht="26.25" customHeight="1" x14ac:dyDescent="0.4">
      <c r="A59" s="79" t="s">
        <v>75</v>
      </c>
      <c r="B59" s="80">
        <v>1</v>
      </c>
      <c r="C59" s="192" t="s">
        <v>76</v>
      </c>
      <c r="D59" s="195">
        <v>10</v>
      </c>
      <c r="E59" s="122">
        <v>1</v>
      </c>
      <c r="F59" s="55">
        <v>50401</v>
      </c>
      <c r="G59" s="123">
        <f t="shared" ref="G59:G70" si="0">IF(ISBLANK(F59),"-",(F59/$D$50*$D$47*$B$67)*($B$56/$D$59))</f>
        <v>6.3743076394325894E-3</v>
      </c>
      <c r="H59" s="124">
        <f t="shared" ref="H59:H70" si="1">IF(ISBLANK(F59),"-",G59/$D$56)</f>
        <v>1.0623846065720983</v>
      </c>
    </row>
    <row r="60" spans="1:8" ht="26.25" customHeight="1" x14ac:dyDescent="0.4">
      <c r="A60" s="79" t="s">
        <v>77</v>
      </c>
      <c r="B60" s="80">
        <v>1</v>
      </c>
      <c r="C60" s="193"/>
      <c r="D60" s="196"/>
      <c r="E60" s="125">
        <v>2</v>
      </c>
      <c r="F60" s="53">
        <v>50898</v>
      </c>
      <c r="G60" s="126">
        <f t="shared" si="0"/>
        <v>6.4371641481684883E-3</v>
      </c>
      <c r="H60" s="127">
        <f t="shared" si="1"/>
        <v>1.0728606913614147</v>
      </c>
    </row>
    <row r="61" spans="1:8" ht="26.25" customHeight="1" x14ac:dyDescent="0.4">
      <c r="A61" s="79" t="s">
        <v>78</v>
      </c>
      <c r="B61" s="80">
        <v>1</v>
      </c>
      <c r="C61" s="193"/>
      <c r="D61" s="196"/>
      <c r="E61" s="125">
        <v>3</v>
      </c>
      <c r="F61" s="53">
        <v>50044</v>
      </c>
      <c r="G61" s="126">
        <f t="shared" si="0"/>
        <v>6.3291571894955358E-3</v>
      </c>
      <c r="H61" s="127">
        <f t="shared" si="1"/>
        <v>1.0548595315825893</v>
      </c>
    </row>
    <row r="62" spans="1:8" ht="27" customHeight="1" thickBot="1" x14ac:dyDescent="0.45">
      <c r="A62" s="79" t="s">
        <v>79</v>
      </c>
      <c r="B62" s="80">
        <v>1</v>
      </c>
      <c r="C62" s="194"/>
      <c r="D62" s="197"/>
      <c r="E62" s="128">
        <v>4</v>
      </c>
      <c r="F62" s="129"/>
      <c r="G62" s="126" t="str">
        <f t="shared" si="0"/>
        <v>-</v>
      </c>
      <c r="H62" s="127" t="str">
        <f t="shared" si="1"/>
        <v>-</v>
      </c>
    </row>
    <row r="63" spans="1:8" ht="26.25" customHeight="1" x14ac:dyDescent="0.4">
      <c r="A63" s="79" t="s">
        <v>80</v>
      </c>
      <c r="B63" s="80">
        <v>1</v>
      </c>
      <c r="C63" s="192" t="s">
        <v>81</v>
      </c>
      <c r="D63" s="198">
        <v>10</v>
      </c>
      <c r="E63" s="122">
        <v>1</v>
      </c>
      <c r="F63" s="55">
        <v>51571</v>
      </c>
      <c r="G63" s="123">
        <f t="shared" si="0"/>
        <v>6.522279702251505E-3</v>
      </c>
      <c r="H63" s="124">
        <f t="shared" si="1"/>
        <v>1.0870466170419175</v>
      </c>
    </row>
    <row r="64" spans="1:8" ht="26.25" customHeight="1" x14ac:dyDescent="0.4">
      <c r="A64" s="79" t="s">
        <v>82</v>
      </c>
      <c r="B64" s="80">
        <v>1</v>
      </c>
      <c r="C64" s="193"/>
      <c r="D64" s="199"/>
      <c r="E64" s="125">
        <v>2</v>
      </c>
      <c r="F64" s="53">
        <v>51458</v>
      </c>
      <c r="G64" s="126">
        <f t="shared" si="0"/>
        <v>6.5079883833638651E-3</v>
      </c>
      <c r="H64" s="127">
        <f t="shared" si="1"/>
        <v>1.0846647305606441</v>
      </c>
    </row>
    <row r="65" spans="1:8" ht="26.25" customHeight="1" x14ac:dyDescent="0.4">
      <c r="A65" s="79" t="s">
        <v>83</v>
      </c>
      <c r="B65" s="80">
        <v>1</v>
      </c>
      <c r="C65" s="193"/>
      <c r="D65" s="199"/>
      <c r="E65" s="125">
        <v>3</v>
      </c>
      <c r="F65" s="53">
        <v>51125</v>
      </c>
      <c r="G65" s="126">
        <f t="shared" si="0"/>
        <v>6.4658732577923279E-3</v>
      </c>
      <c r="H65" s="127">
        <f t="shared" si="1"/>
        <v>1.0776455429653879</v>
      </c>
    </row>
    <row r="66" spans="1:8" ht="27" customHeight="1" thickBot="1" x14ac:dyDescent="0.45">
      <c r="A66" s="79" t="s">
        <v>84</v>
      </c>
      <c r="B66" s="80">
        <v>1</v>
      </c>
      <c r="C66" s="194"/>
      <c r="D66" s="200"/>
      <c r="E66" s="128">
        <v>4</v>
      </c>
      <c r="F66" s="129"/>
      <c r="G66" s="130" t="str">
        <f t="shared" si="0"/>
        <v>-</v>
      </c>
      <c r="H66" s="131" t="str">
        <f t="shared" si="1"/>
        <v>-</v>
      </c>
    </row>
    <row r="67" spans="1:8" ht="26.25" customHeight="1" x14ac:dyDescent="0.4">
      <c r="A67" s="79" t="s">
        <v>85</v>
      </c>
      <c r="B67" s="87">
        <f>(B66/B65)*(B64/B63)*(B62/B61)*(B60/B59)*B58</f>
        <v>100</v>
      </c>
      <c r="C67" s="192" t="s">
        <v>86</v>
      </c>
      <c r="D67" s="195">
        <v>10</v>
      </c>
      <c r="E67" s="122">
        <v>1</v>
      </c>
      <c r="F67" s="55">
        <v>51291</v>
      </c>
      <c r="G67" s="126">
        <f t="shared" si="0"/>
        <v>6.4868675846538161E-3</v>
      </c>
      <c r="H67" s="127">
        <f t="shared" si="1"/>
        <v>1.0811445974423026</v>
      </c>
    </row>
    <row r="68" spans="1:8" ht="27" customHeight="1" thickBot="1" x14ac:dyDescent="0.45">
      <c r="A68" s="132" t="s">
        <v>95</v>
      </c>
      <c r="B68" s="133">
        <f>(D47*B67)/D56*B56</f>
        <v>10</v>
      </c>
      <c r="C68" s="193"/>
      <c r="D68" s="196"/>
      <c r="E68" s="125">
        <v>2</v>
      </c>
      <c r="F68" s="53">
        <v>49981</v>
      </c>
      <c r="G68" s="126">
        <f t="shared" si="0"/>
        <v>6.3211894630360562E-3</v>
      </c>
      <c r="H68" s="127">
        <f t="shared" si="1"/>
        <v>1.0535315771726761</v>
      </c>
    </row>
    <row r="69" spans="1:8" ht="26.25" customHeight="1" x14ac:dyDescent="0.4">
      <c r="A69" s="172" t="s">
        <v>64</v>
      </c>
      <c r="B69" s="188"/>
      <c r="C69" s="193"/>
      <c r="D69" s="196"/>
      <c r="E69" s="125">
        <v>3</v>
      </c>
      <c r="F69" s="53">
        <v>52133</v>
      </c>
      <c r="G69" s="126">
        <f t="shared" si="0"/>
        <v>6.5933568811440083E-3</v>
      </c>
      <c r="H69" s="127">
        <f t="shared" si="1"/>
        <v>1.0988928135240013</v>
      </c>
    </row>
    <row r="70" spans="1:8" ht="27" customHeight="1" thickBot="1" x14ac:dyDescent="0.45">
      <c r="A70" s="174"/>
      <c r="B70" s="189"/>
      <c r="C70" s="201"/>
      <c r="D70" s="197"/>
      <c r="E70" s="128">
        <v>4</v>
      </c>
      <c r="F70" s="129"/>
      <c r="G70" s="130" t="str">
        <f t="shared" si="0"/>
        <v>-</v>
      </c>
      <c r="H70" s="131" t="str">
        <f t="shared" si="1"/>
        <v>-</v>
      </c>
    </row>
    <row r="71" spans="1:8" ht="26.25" customHeight="1" x14ac:dyDescent="0.4">
      <c r="A71" s="135"/>
      <c r="B71" s="135"/>
      <c r="C71" s="135"/>
      <c r="D71" s="135"/>
      <c r="E71" s="135"/>
      <c r="F71" s="135"/>
      <c r="G71" s="136" t="s">
        <v>57</v>
      </c>
      <c r="H71" s="137">
        <f>AVERAGE(H59:H70)</f>
        <v>1.074781189802559</v>
      </c>
    </row>
    <row r="72" spans="1:8" ht="26.25" customHeight="1" x14ac:dyDescent="0.4">
      <c r="A72" s="150"/>
      <c r="B72" s="150"/>
      <c r="C72" s="135"/>
      <c r="D72" s="135"/>
      <c r="E72" s="135"/>
      <c r="F72" s="135"/>
      <c r="G72" s="138" t="s">
        <v>70</v>
      </c>
      <c r="H72" s="139">
        <f>STDEV(H59:H70)/H71</f>
        <v>1.4278169163534041E-2</v>
      </c>
    </row>
    <row r="73" spans="1:8" ht="27" customHeight="1" thickBot="1" x14ac:dyDescent="0.45">
      <c r="A73" s="135"/>
      <c r="B73" s="135"/>
      <c r="C73" s="135"/>
      <c r="D73" s="135"/>
      <c r="E73" s="140"/>
      <c r="F73" s="135"/>
      <c r="G73" s="141" t="s">
        <v>15</v>
      </c>
      <c r="H73" s="142">
        <f>COUNT(H59:H70)</f>
        <v>9</v>
      </c>
    </row>
    <row r="74" spans="1:8" ht="18.75" customHeight="1" x14ac:dyDescent="0.3">
      <c r="A74" s="135"/>
      <c r="B74" s="135"/>
      <c r="C74" s="135"/>
      <c r="D74" s="135"/>
      <c r="E74" s="135"/>
      <c r="F74" s="140"/>
      <c r="G74" s="135"/>
      <c r="H74" s="135"/>
    </row>
    <row r="75" spans="1:8" ht="26.25" customHeight="1" x14ac:dyDescent="0.4">
      <c r="A75" s="151" t="s">
        <v>87</v>
      </c>
      <c r="B75" s="144" t="s">
        <v>88</v>
      </c>
      <c r="C75" s="190" t="str">
        <f>B20</f>
        <v>Budesonide 200mcg+Formoterol Fumurate Dihydrate 6mcg</v>
      </c>
      <c r="D75" s="190"/>
      <c r="E75" s="150" t="s">
        <v>89</v>
      </c>
      <c r="F75" s="150"/>
      <c r="G75" s="146">
        <f>H71</f>
        <v>1.074781189802559</v>
      </c>
      <c r="H75" s="135"/>
    </row>
    <row r="76" spans="1:8" ht="19.5" customHeight="1" thickBot="1" x14ac:dyDescent="0.35">
      <c r="A76" s="147"/>
      <c r="B76" s="148"/>
      <c r="C76" s="148"/>
      <c r="D76" s="148"/>
      <c r="E76" s="148"/>
      <c r="F76" s="148"/>
      <c r="G76" s="148"/>
      <c r="H76" s="148"/>
    </row>
    <row r="77" spans="1:8" ht="18.75" customHeight="1" x14ac:dyDescent="0.3">
      <c r="A77" s="150"/>
      <c r="B77" s="191" t="s">
        <v>21</v>
      </c>
      <c r="C77" s="191"/>
      <c r="D77" s="135"/>
      <c r="E77" s="163" t="s">
        <v>22</v>
      </c>
      <c r="F77" s="150"/>
      <c r="G77" s="191" t="s">
        <v>23</v>
      </c>
      <c r="H77" s="191"/>
    </row>
    <row r="78" spans="1:8" ht="60" customHeight="1" x14ac:dyDescent="0.3">
      <c r="A78" s="151" t="s">
        <v>24</v>
      </c>
      <c r="B78" s="154"/>
      <c r="C78" s="154"/>
      <c r="D78" s="153"/>
      <c r="E78" s="154"/>
      <c r="F78" s="150"/>
      <c r="G78" s="155"/>
      <c r="H78" s="155"/>
    </row>
    <row r="79" spans="1:8" ht="60" customHeight="1" x14ac:dyDescent="0.3">
      <c r="A79" s="151" t="s">
        <v>25</v>
      </c>
      <c r="B79" s="156"/>
      <c r="C79" s="156"/>
      <c r="D79" s="157"/>
      <c r="E79" s="158"/>
      <c r="F79" s="150"/>
      <c r="G79" s="159"/>
      <c r="H79" s="159"/>
    </row>
    <row r="250" spans="1:1" x14ac:dyDescent="0.2">
      <c r="A250" s="44">
        <v>5</v>
      </c>
    </row>
  </sheetData>
  <sheetProtection password="F258" sheet="1" objects="1" scenarios="1" formatCells="0" formatColumns="0"/>
  <mergeCells count="23">
    <mergeCell ref="C75:D75"/>
    <mergeCell ref="B77:C77"/>
    <mergeCell ref="G77:H77"/>
    <mergeCell ref="A46:B47"/>
    <mergeCell ref="C59:C62"/>
    <mergeCell ref="D59:D62"/>
    <mergeCell ref="C63:C66"/>
    <mergeCell ref="D63:D66"/>
    <mergeCell ref="C67:C70"/>
    <mergeCell ref="D67:D70"/>
    <mergeCell ref="A69:B70"/>
    <mergeCell ref="B27:C27"/>
    <mergeCell ref="C29:G29"/>
    <mergeCell ref="C31:G31"/>
    <mergeCell ref="C32:G32"/>
    <mergeCell ref="D36:E36"/>
    <mergeCell ref="F36:G36"/>
    <mergeCell ref="B26:C26"/>
    <mergeCell ref="A1:H7"/>
    <mergeCell ref="A8:H14"/>
    <mergeCell ref="A16:H16"/>
    <mergeCell ref="B18:E18"/>
    <mergeCell ref="B21:H21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abSelected="1" topLeftCell="A18" workbookViewId="0">
      <selection activeCell="B29" sqref="B2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168" t="s">
        <v>0</v>
      </c>
      <c r="B15" s="168"/>
      <c r="C15" s="168"/>
      <c r="D15" s="168"/>
      <c r="E15" s="168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96</v>
      </c>
      <c r="D17" s="9"/>
      <c r="E17" s="36"/>
    </row>
    <row r="18" spans="1:5" ht="16.5" customHeight="1" x14ac:dyDescent="0.3">
      <c r="A18" s="11" t="s">
        <v>4</v>
      </c>
      <c r="B18" s="8" t="s">
        <v>106</v>
      </c>
      <c r="C18" s="36"/>
      <c r="D18" s="36"/>
      <c r="E18" s="36"/>
    </row>
    <row r="19" spans="1:5" ht="16.5" customHeight="1" x14ac:dyDescent="0.3">
      <c r="A19" s="11" t="s">
        <v>5</v>
      </c>
      <c r="B19" s="12">
        <v>95.49</v>
      </c>
      <c r="C19" s="36"/>
      <c r="D19" s="36"/>
      <c r="E19" s="36"/>
    </row>
    <row r="20" spans="1:5" ht="16.5" customHeight="1" x14ac:dyDescent="0.3">
      <c r="A20" s="8" t="s">
        <v>6</v>
      </c>
      <c r="B20" s="12">
        <v>15.43</v>
      </c>
      <c r="C20" s="36"/>
      <c r="D20" s="36"/>
      <c r="E20" s="36"/>
    </row>
    <row r="21" spans="1:5" ht="16.5" customHeight="1" x14ac:dyDescent="0.3">
      <c r="A21" s="8" t="s">
        <v>7</v>
      </c>
      <c r="B21" s="13">
        <f>B20/50*2/50*5/100</f>
        <v>6.1719999999999993E-4</v>
      </c>
      <c r="C21" s="36"/>
      <c r="D21" s="36"/>
      <c r="E21" s="36"/>
    </row>
    <row r="22" spans="1:5" ht="15.75" customHeight="1" x14ac:dyDescent="0.25">
      <c r="A22" s="36"/>
      <c r="B22" s="36"/>
      <c r="C22" s="36"/>
      <c r="D22" s="36"/>
      <c r="E22" s="36"/>
    </row>
    <row r="23" spans="1:5" ht="16.5" customHeight="1" x14ac:dyDescent="0.3">
      <c r="A23" s="16" t="s">
        <v>8</v>
      </c>
      <c r="B23" s="15" t="s">
        <v>9</v>
      </c>
      <c r="C23" s="16" t="s">
        <v>10</v>
      </c>
      <c r="D23" s="16" t="s">
        <v>11</v>
      </c>
      <c r="E23" s="16" t="s">
        <v>12</v>
      </c>
    </row>
    <row r="24" spans="1:5" ht="16.5" customHeight="1" x14ac:dyDescent="0.3">
      <c r="A24" s="17">
        <v>1</v>
      </c>
      <c r="B24" s="18">
        <v>45590</v>
      </c>
      <c r="C24" s="18">
        <v>1989</v>
      </c>
      <c r="D24" s="19">
        <v>1.1000000000000001</v>
      </c>
      <c r="E24" s="20">
        <v>3</v>
      </c>
    </row>
    <row r="25" spans="1:5" ht="16.5" customHeight="1" x14ac:dyDescent="0.3">
      <c r="A25" s="17">
        <v>2</v>
      </c>
      <c r="B25" s="18">
        <v>43834</v>
      </c>
      <c r="C25" s="18">
        <v>2034.9</v>
      </c>
      <c r="D25" s="19">
        <v>1.2</v>
      </c>
      <c r="E25" s="19">
        <v>3</v>
      </c>
    </row>
    <row r="26" spans="1:5" ht="16.5" customHeight="1" x14ac:dyDescent="0.3">
      <c r="A26" s="17">
        <v>3</v>
      </c>
      <c r="B26" s="18">
        <v>43613</v>
      </c>
      <c r="C26" s="18">
        <v>2108.6999999999998</v>
      </c>
      <c r="D26" s="19">
        <v>1.2</v>
      </c>
      <c r="E26" s="19">
        <v>3</v>
      </c>
    </row>
    <row r="27" spans="1:5" ht="16.5" customHeight="1" x14ac:dyDescent="0.3">
      <c r="A27" s="17">
        <v>4</v>
      </c>
      <c r="B27" s="18">
        <v>44751</v>
      </c>
      <c r="C27" s="18">
        <v>2181</v>
      </c>
      <c r="D27" s="19">
        <v>1.2</v>
      </c>
      <c r="E27" s="19">
        <v>3</v>
      </c>
    </row>
    <row r="28" spans="1:5" ht="16.5" customHeight="1" x14ac:dyDescent="0.3">
      <c r="A28" s="17">
        <v>5</v>
      </c>
      <c r="B28" s="18">
        <v>45461</v>
      </c>
      <c r="C28" s="18">
        <v>2230.6</v>
      </c>
      <c r="D28" s="19">
        <v>1.2</v>
      </c>
      <c r="E28" s="19">
        <v>3</v>
      </c>
    </row>
    <row r="29" spans="1:5" ht="16.5" customHeight="1" x14ac:dyDescent="0.3">
      <c r="A29" s="17">
        <v>6</v>
      </c>
      <c r="B29" s="21">
        <v>44181</v>
      </c>
      <c r="C29" s="21">
        <v>2276.1999999999998</v>
      </c>
      <c r="D29" s="22">
        <v>1.2</v>
      </c>
      <c r="E29" s="22">
        <v>3</v>
      </c>
    </row>
    <row r="30" spans="1:5" ht="16.5" customHeight="1" x14ac:dyDescent="0.3">
      <c r="A30" s="23" t="s">
        <v>13</v>
      </c>
      <c r="B30" s="24">
        <f>AVERAGE(B24:B29)</f>
        <v>44571.666666666664</v>
      </c>
      <c r="C30" s="25">
        <f>AVERAGE(C24:C29)</f>
        <v>2136.7333333333336</v>
      </c>
      <c r="D30" s="26">
        <f>AVERAGE(D24:D29)</f>
        <v>1.1833333333333333</v>
      </c>
      <c r="E30" s="26">
        <f>AVERAGE(E24:E29)</f>
        <v>3</v>
      </c>
    </row>
    <row r="31" spans="1:5" ht="16.5" customHeight="1" x14ac:dyDescent="0.3">
      <c r="A31" s="27" t="s">
        <v>14</v>
      </c>
      <c r="B31" s="167">
        <f>(STDEV(B24:B29)/B30)</f>
        <v>1.8706357037276668E-2</v>
      </c>
      <c r="C31" s="29"/>
      <c r="D31" s="29"/>
      <c r="E31" s="30"/>
    </row>
    <row r="32" spans="1:5" s="4" customFormat="1" ht="16.5" customHeight="1" x14ac:dyDescent="0.3">
      <c r="A32" s="31" t="s">
        <v>15</v>
      </c>
      <c r="B32" s="32">
        <f>COUNT(B24:B29)</f>
        <v>6</v>
      </c>
      <c r="C32" s="33"/>
      <c r="D32" s="34"/>
      <c r="E32" s="35"/>
    </row>
    <row r="33" spans="1:5" s="4" customFormat="1" ht="15.75" customHeight="1" x14ac:dyDescent="0.25">
      <c r="A33" s="36"/>
      <c r="B33" s="36"/>
      <c r="C33" s="36"/>
      <c r="D33" s="36"/>
      <c r="E33" s="36"/>
    </row>
    <row r="34" spans="1:5" s="4" customFormat="1" ht="16.5" customHeight="1" x14ac:dyDescent="0.3">
      <c r="A34" s="11" t="s">
        <v>16</v>
      </c>
      <c r="B34" s="40" t="s">
        <v>17</v>
      </c>
      <c r="C34" s="39"/>
      <c r="D34" s="39"/>
      <c r="E34" s="39"/>
    </row>
    <row r="35" spans="1:5" ht="16.5" customHeight="1" x14ac:dyDescent="0.3">
      <c r="A35" s="11"/>
      <c r="B35" s="40" t="s">
        <v>18</v>
      </c>
      <c r="C35" s="39"/>
      <c r="D35" s="39"/>
      <c r="E35" s="39"/>
    </row>
    <row r="36" spans="1:5" ht="16.5" customHeight="1" x14ac:dyDescent="0.3">
      <c r="A36" s="11"/>
      <c r="B36" s="40" t="s">
        <v>19</v>
      </c>
      <c r="C36" s="39"/>
      <c r="D36" s="39"/>
      <c r="E36" s="39"/>
    </row>
    <row r="37" spans="1:5" ht="15.75" customHeight="1" x14ac:dyDescent="0.25">
      <c r="A37" s="36"/>
      <c r="B37" s="36"/>
      <c r="C37" s="36"/>
      <c r="D37" s="36"/>
      <c r="E37" s="36"/>
    </row>
    <row r="38" spans="1:5" ht="16.5" customHeight="1" x14ac:dyDescent="0.3">
      <c r="A38" s="5" t="s">
        <v>1</v>
      </c>
      <c r="B38" s="6" t="s">
        <v>20</v>
      </c>
    </row>
    <row r="39" spans="1:5" ht="16.5" customHeight="1" x14ac:dyDescent="0.3">
      <c r="A39" s="11" t="s">
        <v>4</v>
      </c>
      <c r="B39" s="8"/>
      <c r="C39" s="36"/>
      <c r="D39" s="36"/>
      <c r="E39" s="36"/>
    </row>
    <row r="40" spans="1:5" ht="16.5" customHeight="1" x14ac:dyDescent="0.3">
      <c r="A40" s="11" t="s">
        <v>5</v>
      </c>
      <c r="B40" s="12"/>
      <c r="C40" s="36"/>
      <c r="D40" s="36"/>
      <c r="E40" s="36"/>
    </row>
    <row r="41" spans="1:5" ht="16.5" customHeight="1" x14ac:dyDescent="0.3">
      <c r="A41" s="8" t="s">
        <v>6</v>
      </c>
      <c r="B41" s="12"/>
      <c r="C41" s="36"/>
      <c r="D41" s="36"/>
      <c r="E41" s="36"/>
    </row>
    <row r="42" spans="1:5" ht="16.5" customHeight="1" x14ac:dyDescent="0.3">
      <c r="A42" s="8" t="s">
        <v>7</v>
      </c>
      <c r="B42" s="13"/>
      <c r="C42" s="36"/>
      <c r="D42" s="36"/>
      <c r="E42" s="36"/>
    </row>
    <row r="43" spans="1:5" ht="15.75" customHeight="1" x14ac:dyDescent="0.25">
      <c r="A43" s="36"/>
      <c r="B43" s="36"/>
      <c r="C43" s="36"/>
      <c r="D43" s="36"/>
      <c r="E43" s="36"/>
    </row>
    <row r="44" spans="1:5" ht="16.5" customHeight="1" x14ac:dyDescent="0.3">
      <c r="A44" s="16" t="s">
        <v>8</v>
      </c>
      <c r="B44" s="15" t="s">
        <v>9</v>
      </c>
      <c r="C44" s="16" t="s">
        <v>10</v>
      </c>
      <c r="D44" s="16" t="s">
        <v>11</v>
      </c>
      <c r="E44" s="16" t="s">
        <v>12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13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14</v>
      </c>
      <c r="B52" s="28" t="e">
        <f>(STDEV(B45:B50)/B51)</f>
        <v>#DIV/0!</v>
      </c>
      <c r="C52" s="29"/>
      <c r="D52" s="29"/>
      <c r="E52" s="30"/>
    </row>
    <row r="53" spans="1:7" s="4" customFormat="1" ht="16.5" customHeight="1" x14ac:dyDescent="0.3">
      <c r="A53" s="31" t="s">
        <v>15</v>
      </c>
      <c r="B53" s="32">
        <f>COUNT(B45:B50)</f>
        <v>0</v>
      </c>
      <c r="C53" s="33"/>
      <c r="D53" s="34"/>
      <c r="E53" s="35"/>
    </row>
    <row r="54" spans="1:7" s="4" customFormat="1" ht="15.75" customHeight="1" x14ac:dyDescent="0.25">
      <c r="A54" s="36"/>
      <c r="B54" s="36"/>
      <c r="C54" s="36"/>
      <c r="D54" s="36"/>
      <c r="E54" s="36"/>
    </row>
    <row r="55" spans="1:7" s="4" customFormat="1" ht="16.5" customHeight="1" x14ac:dyDescent="0.3">
      <c r="A55" s="11" t="s">
        <v>16</v>
      </c>
      <c r="B55" s="40" t="s">
        <v>17</v>
      </c>
      <c r="C55" s="39"/>
      <c r="D55" s="39"/>
      <c r="E55" s="39"/>
    </row>
    <row r="56" spans="1:7" ht="16.5" customHeight="1" x14ac:dyDescent="0.3">
      <c r="A56" s="11"/>
      <c r="B56" s="40" t="s">
        <v>18</v>
      </c>
      <c r="C56" s="39"/>
      <c r="D56" s="39"/>
      <c r="E56" s="39"/>
    </row>
    <row r="57" spans="1:7" ht="16.5" customHeight="1" x14ac:dyDescent="0.3">
      <c r="A57" s="11"/>
      <c r="B57" s="40" t="s">
        <v>19</v>
      </c>
      <c r="C57" s="39"/>
      <c r="D57" s="39"/>
      <c r="E57" s="39"/>
    </row>
    <row r="58" spans="1:7" ht="14.25" customHeight="1" thickBot="1" x14ac:dyDescent="0.3">
      <c r="A58" s="41"/>
      <c r="B58" s="42"/>
      <c r="D58" s="43"/>
      <c r="F58" s="44"/>
      <c r="G58" s="44"/>
    </row>
    <row r="59" spans="1:7" ht="15" customHeight="1" x14ac:dyDescent="0.3">
      <c r="B59" s="169" t="s">
        <v>21</v>
      </c>
      <c r="C59" s="169"/>
      <c r="E59" s="162" t="s">
        <v>22</v>
      </c>
      <c r="F59" s="46"/>
      <c r="G59" s="162" t="s">
        <v>23</v>
      </c>
    </row>
    <row r="60" spans="1:7" ht="15" customHeight="1" x14ac:dyDescent="0.3">
      <c r="A60" s="47" t="s">
        <v>24</v>
      </c>
      <c r="B60" s="49"/>
      <c r="C60" s="49"/>
      <c r="E60" s="49"/>
      <c r="G60" s="49"/>
    </row>
    <row r="61" spans="1:7" ht="15" customHeight="1" x14ac:dyDescent="0.3">
      <c r="A61" s="47" t="s">
        <v>25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SST BUDE</vt:lpstr>
      <vt:lpstr>Budesonide</vt:lpstr>
      <vt:lpstr>FUMARATE</vt:lpstr>
      <vt:lpstr>SST FF</vt:lpstr>
      <vt:lpstr>'SST BUDE'!Print_Area</vt:lpstr>
      <vt:lpstr>'SST FF'!Print_Area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Kwena</cp:lastModifiedBy>
  <cp:lastPrinted>2017-06-28T12:11:15Z</cp:lastPrinted>
  <dcterms:created xsi:type="dcterms:W3CDTF">2005-07-05T10:19:27Z</dcterms:created>
  <dcterms:modified xsi:type="dcterms:W3CDTF">2017-07-05T12:26:23Z</dcterms:modified>
</cp:coreProperties>
</file>