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October 2017\"/>
    </mc:Choice>
  </mc:AlternateContent>
  <bookViews>
    <workbookView xWindow="0" yWindow="0" windowWidth="2370" windowHeight="0"/>
  </bookViews>
  <sheets>
    <sheet name="Palbociclib" sheetId="4" r:id="rId1"/>
    <sheet name="SST" sheetId="1" r:id="rId2"/>
    <sheet name="Uniformity" sheetId="2" r:id="rId3"/>
  </sheets>
  <calcPr calcId="162913"/>
</workbook>
</file>

<file path=xl/calcChain.xml><?xml version="1.0" encoding="utf-8"?>
<calcChain xmlns="http://schemas.openxmlformats.org/spreadsheetml/2006/main">
  <c r="B21" i="1" l="1"/>
  <c r="C124" i="4" l="1"/>
  <c r="B116" i="4"/>
  <c r="D100" i="4"/>
  <c r="B98" i="4"/>
  <c r="F95" i="4"/>
  <c r="D95" i="4"/>
  <c r="G94" i="4"/>
  <c r="E94" i="4"/>
  <c r="B87" i="4"/>
  <c r="F97" i="4" s="1"/>
  <c r="B81" i="4"/>
  <c r="B83" i="4" s="1"/>
  <c r="B80" i="4"/>
  <c r="B79" i="4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D44" i="4" s="1"/>
  <c r="D45" i="4" s="1"/>
  <c r="D46" i="4" s="1"/>
  <c r="B30" i="4"/>
  <c r="G39" i="4" l="1"/>
  <c r="E39" i="4"/>
  <c r="F44" i="4"/>
  <c r="F45" i="4" s="1"/>
  <c r="D49" i="4"/>
  <c r="E38" i="4"/>
  <c r="E40" i="4"/>
  <c r="I39" i="4"/>
  <c r="I92" i="4"/>
  <c r="D101" i="4"/>
  <c r="F98" i="4"/>
  <c r="F99" i="4" s="1"/>
  <c r="D97" i="4"/>
  <c r="D98" i="4" s="1"/>
  <c r="D99" i="4" s="1"/>
  <c r="E42" i="4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6" i="4" l="1"/>
  <c r="G38" i="4"/>
  <c r="G40" i="4"/>
  <c r="D102" i="4"/>
  <c r="E93" i="4"/>
  <c r="E91" i="4"/>
  <c r="G92" i="4"/>
  <c r="E92" i="4"/>
  <c r="G93" i="4"/>
  <c r="G91" i="4"/>
  <c r="D42" i="2"/>
  <c r="E23" i="2"/>
  <c r="E35" i="2"/>
  <c r="D43" i="2"/>
  <c r="E25" i="2" s="1"/>
  <c r="G95" i="4" l="1"/>
  <c r="D105" i="4"/>
  <c r="E95" i="4"/>
  <c r="D103" i="4"/>
  <c r="G42" i="4"/>
  <c r="D52" i="4"/>
  <c r="D50" i="4"/>
  <c r="E29" i="2"/>
  <c r="E39" i="2"/>
  <c r="E36" i="2"/>
  <c r="E30" i="2"/>
  <c r="E26" i="2"/>
  <c r="C47" i="2"/>
  <c r="E38" i="2"/>
  <c r="E28" i="2"/>
  <c r="D48" i="2"/>
  <c r="B47" i="2"/>
  <c r="B57" i="4" s="1"/>
  <c r="B69" i="4" s="1"/>
  <c r="E22" i="2"/>
  <c r="C48" i="2"/>
  <c r="D47" i="2"/>
  <c r="E40" i="2"/>
  <c r="E34" i="2"/>
  <c r="E32" i="2"/>
  <c r="E24" i="2"/>
  <c r="E31" i="2"/>
  <c r="E37" i="2"/>
  <c r="E21" i="2"/>
  <c r="E27" i="2"/>
  <c r="E33" i="2"/>
  <c r="D51" i="4" l="1"/>
  <c r="G70" i="4"/>
  <c r="H70" i="4" s="1"/>
  <c r="G64" i="4"/>
  <c r="H64" i="4" s="1"/>
  <c r="G61" i="4"/>
  <c r="H61" i="4" s="1"/>
  <c r="G69" i="4"/>
  <c r="H69" i="4" s="1"/>
  <c r="G60" i="4"/>
  <c r="G68" i="4"/>
  <c r="H68" i="4" s="1"/>
  <c r="G66" i="4"/>
  <c r="H66" i="4" s="1"/>
  <c r="G62" i="4"/>
  <c r="H62" i="4" s="1"/>
  <c r="G65" i="4"/>
  <c r="H65" i="4" s="1"/>
  <c r="D104" i="4"/>
  <c r="E112" i="4"/>
  <c r="F112" i="4" s="1"/>
  <c r="E108" i="4"/>
  <c r="E111" i="4"/>
  <c r="F111" i="4" s="1"/>
  <c r="E110" i="4"/>
  <c r="F110" i="4" s="1"/>
  <c r="E113" i="4"/>
  <c r="F113" i="4" s="1"/>
  <c r="E109" i="4"/>
  <c r="F109" i="4" s="1"/>
  <c r="H60" i="4" l="1"/>
  <c r="G72" i="4"/>
  <c r="G73" i="4" s="1"/>
  <c r="G74" i="4"/>
  <c r="F108" i="4"/>
  <c r="E115" i="4"/>
  <c r="E116" i="4" s="1"/>
  <c r="E120" i="4"/>
  <c r="E119" i="4"/>
  <c r="E117" i="4"/>
  <c r="H74" i="4" l="1"/>
  <c r="H72" i="4"/>
  <c r="F117" i="4"/>
  <c r="F115" i="4"/>
  <c r="F120" i="4"/>
  <c r="F125" i="4"/>
  <c r="F119" i="4"/>
  <c r="D125" i="4"/>
  <c r="G124" i="4" l="1"/>
  <c r="F116" i="4"/>
  <c r="G76" i="4"/>
  <c r="H73" i="4"/>
</calcChain>
</file>

<file path=xl/sharedStrings.xml><?xml version="1.0" encoding="utf-8"?>
<sst xmlns="http://schemas.openxmlformats.org/spreadsheetml/2006/main" count="243" uniqueCount="137">
  <si>
    <t>HPLC System Suitability Report</t>
  </si>
  <si>
    <t>Analysis Data</t>
  </si>
  <si>
    <t>Assay</t>
  </si>
  <si>
    <t>Sample(s)</t>
  </si>
  <si>
    <t>Reference Substance:</t>
  </si>
  <si>
    <t>IBRANCE</t>
  </si>
  <si>
    <t>% age Purity:</t>
  </si>
  <si>
    <t>NDQD201708095</t>
  </si>
  <si>
    <t>Weight (mg):</t>
  </si>
  <si>
    <t>Palbociclib</t>
  </si>
  <si>
    <t>Standard Conc (mg/mL):</t>
  </si>
  <si>
    <t>each capsule contains 75 mg of palbociclib</t>
  </si>
  <si>
    <t>2017-08-02 12:09:52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</si>
  <si>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</si>
  <si>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</si>
  <si>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</si>
  <si>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</si>
  <si>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</si>
  <si>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</si>
  <si>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</si>
  <si>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</si>
  <si>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</si>
  <si>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</si>
  <si>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</si>
  <si>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</si>
  <si>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</si>
  <si>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</si>
  <si>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</si>
  <si>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</si>
  <si>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</si>
  <si>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</si>
  <si>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</si>
  <si>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</si>
  <si>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</si>
  <si>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</si>
  <si>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</si>
  <si>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</si>
  <si>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</si>
  <si>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</si>
  <si>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2017-09-14 15:38:09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</si>
  <si>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</si>
  <si>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</si>
  <si>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</si>
  <si>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</si>
  <si>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</si>
  <si>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</si>
  <si>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</si>
  <si>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</si>
  <si>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</si>
  <si>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</si>
  <si>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</si>
  <si>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</si>
  <si>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</si>
  <si>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</si>
  <si>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</si>
  <si>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</si>
  <si>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</si>
  <si>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</si>
  <si>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</si>
  <si>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</si>
  <si>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</si>
  <si>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</si>
  <si>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</si>
  <si>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</si>
  <si>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</si>
  <si>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</si>
  <si>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</si>
  <si>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</si>
  <si>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</si>
  <si>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</si>
  <si>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</si>
  <si>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</si>
  <si>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</si>
  <si>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</si>
  <si>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</si>
  <si>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</si>
  <si>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</si>
  <si>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</si>
  <si>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</si>
  <si>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</si>
  <si>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</si>
  <si>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</si>
  <si>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</si>
  <si>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</si>
  <si>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</si>
  <si>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</si>
  <si>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</si>
  <si>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</si>
  <si>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</si>
  <si>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</si>
  <si>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</si>
  <si>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</si>
  <si>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</si>
  <si>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</si>
  <si>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</si>
  <si>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</si>
  <si>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</si>
  <si>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</si>
  <si>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</si>
  <si>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</si>
  <si>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</si>
  <si>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</si>
  <si>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</si>
  <si>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</si>
  <si>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</si>
  <si>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</si>
  <si>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</si>
  <si>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</si>
  <si>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</si>
  <si>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</si>
  <si>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</si>
  <si>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</si>
  <si>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</si>
  <si>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</si>
  <si>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</si>
  <si>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</si>
  <si>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</si>
  <si>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</si>
  <si>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</si>
  <si>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</si>
  <si>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</si>
  <si>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</si>
  <si>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</si>
  <si>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</si>
  <si>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</si>
  <si>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</si>
  <si>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</si>
  <si>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</si>
  <si>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</si>
  <si>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</si>
  <si>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</si>
  <si>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</si>
  <si>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</si>
  <si>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</si>
  <si>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</si>
  <si>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2017-08-02 12:20:26</t>
  </si>
  <si>
    <t>P16-1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</si>
</sst>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5" fillId="2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1" applyFont="1" applyFill="1"/>
    <xf numFmtId="0" fontId="11" fillId="2" borderId="0" xfId="1" applyFont="1" applyFill="1"/>
    <xf numFmtId="0" fontId="25" fillId="2" borderId="0" xfId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7" fontId="14" fillId="3" borderId="0" xfId="1" applyNumberFormat="1" applyFont="1" applyFill="1" applyAlignment="1" applyProtection="1">
      <alignment horizontal="center"/>
      <protection locked="0"/>
    </xf>
    <xf numFmtId="170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1" fillId="2" borderId="33" xfId="1" applyFont="1" applyFill="1" applyBorder="1" applyAlignment="1">
      <alignment horizontal="right"/>
    </xf>
    <xf numFmtId="0" fontId="13" fillId="3" borderId="34" xfId="1" applyFont="1" applyFill="1" applyBorder="1" applyAlignment="1" applyProtection="1">
      <alignment horizontal="center"/>
      <protection locked="0"/>
    </xf>
    <xf numFmtId="0" fontId="11" fillId="2" borderId="35" xfId="1" applyFont="1" applyFill="1" applyBorder="1" applyAlignment="1">
      <alignment horizontal="right"/>
    </xf>
    <xf numFmtId="0" fontId="13" fillId="3" borderId="36" xfId="1" applyFont="1" applyFill="1" applyBorder="1" applyAlignment="1" applyProtection="1">
      <alignment horizontal="center"/>
      <protection locked="0"/>
    </xf>
    <xf numFmtId="0" fontId="12" fillId="2" borderId="34" xfId="1" applyFont="1" applyFill="1" applyBorder="1" applyAlignment="1">
      <alignment horizontal="center"/>
    </xf>
    <xf numFmtId="0" fontId="12" fillId="2" borderId="37" xfId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/>
    </xf>
    <xf numFmtId="0" fontId="12" fillId="2" borderId="39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40" xfId="1" applyFont="1" applyFill="1" applyBorder="1" applyAlignment="1">
      <alignment horizontal="center"/>
    </xf>
    <xf numFmtId="0" fontId="13" fillId="3" borderId="41" xfId="1" applyFont="1" applyFill="1" applyBorder="1" applyAlignment="1" applyProtection="1">
      <alignment horizontal="center"/>
      <protection locked="0"/>
    </xf>
    <xf numFmtId="171" fontId="11" fillId="2" borderId="38" xfId="1" applyNumberFormat="1" applyFont="1" applyFill="1" applyBorder="1" applyAlignment="1">
      <alignment horizontal="center"/>
    </xf>
    <xf numFmtId="171" fontId="11" fillId="2" borderId="42" xfId="1" applyNumberFormat="1" applyFont="1" applyFill="1" applyBorder="1" applyAlignment="1">
      <alignment horizontal="center"/>
    </xf>
    <xf numFmtId="0" fontId="18" fillId="2" borderId="31" xfId="1" applyFont="1" applyFill="1" applyBorder="1"/>
    <xf numFmtId="0" fontId="11" fillId="2" borderId="36" xfId="1" applyFont="1" applyFill="1" applyBorder="1" applyAlignment="1">
      <alignment horizontal="center"/>
    </xf>
    <xf numFmtId="0" fontId="13" fillId="3" borderId="35" xfId="1" applyFont="1" applyFill="1" applyBorder="1" applyAlignment="1" applyProtection="1">
      <alignment horizontal="center"/>
      <protection locked="0"/>
    </xf>
    <xf numFmtId="171" fontId="11" fillId="2" borderId="43" xfId="1" applyNumberFormat="1" applyFont="1" applyFill="1" applyBorder="1" applyAlignment="1">
      <alignment horizontal="center"/>
    </xf>
    <xf numFmtId="171" fontId="11" fillId="2" borderId="44" xfId="1" applyNumberFormat="1" applyFont="1" applyFill="1" applyBorder="1" applyAlignment="1">
      <alignment horizontal="center"/>
    </xf>
    <xf numFmtId="0" fontId="11" fillId="2" borderId="15" xfId="1" applyFont="1" applyFill="1" applyBorder="1" applyAlignment="1">
      <alignment horizontal="center"/>
    </xf>
    <xf numFmtId="0" fontId="13" fillId="3" borderId="45" xfId="1" applyFont="1" applyFill="1" applyBorder="1" applyAlignment="1" applyProtection="1">
      <alignment horizontal="center"/>
      <protection locked="0"/>
    </xf>
    <xf numFmtId="171" fontId="11" fillId="2" borderId="46" xfId="1" applyNumberFormat="1" applyFont="1" applyFill="1" applyBorder="1" applyAlignment="1">
      <alignment horizontal="center"/>
    </xf>
    <xf numFmtId="171" fontId="11" fillId="2" borderId="47" xfId="1" applyNumberFormat="1" applyFont="1" applyFill="1" applyBorder="1" applyAlignment="1">
      <alignment horizontal="center"/>
    </xf>
    <xf numFmtId="0" fontId="11" fillId="2" borderId="32" xfId="1" applyFont="1" applyFill="1" applyBorder="1"/>
    <xf numFmtId="0" fontId="11" fillId="2" borderId="36" xfId="1" applyFont="1" applyFill="1" applyBorder="1" applyAlignment="1">
      <alignment horizontal="right"/>
    </xf>
    <xf numFmtId="1" fontId="12" fillId="6" borderId="25" xfId="1" applyNumberFormat="1" applyFont="1" applyFill="1" applyBorder="1" applyAlignment="1">
      <alignment horizontal="center"/>
    </xf>
    <xf numFmtId="171" fontId="12" fillId="6" borderId="48" xfId="1" applyNumberFormat="1" applyFont="1" applyFill="1" applyBorder="1" applyAlignment="1">
      <alignment horizontal="center"/>
    </xf>
    <xf numFmtId="171" fontId="12" fillId="6" borderId="4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50" xfId="1" applyFont="1" applyFill="1" applyBorder="1" applyAlignment="1">
      <alignment horizontal="right"/>
    </xf>
    <xf numFmtId="0" fontId="13" fillId="3" borderId="28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17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17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8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166" fontId="13" fillId="3" borderId="17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41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32" xfId="1" applyFont="1" applyFill="1" applyBorder="1" applyAlignment="1">
      <alignment horizontal="right"/>
    </xf>
    <xf numFmtId="2" fontId="11" fillId="6" borderId="32" xfId="1" applyNumberFormat="1" applyFont="1" applyFill="1" applyBorder="1" applyAlignment="1">
      <alignment horizontal="center"/>
    </xf>
    <xf numFmtId="171" fontId="12" fillId="7" borderId="31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17" xfId="1" applyNumberFormat="1" applyFont="1" applyFill="1" applyBorder="1" applyAlignment="1">
      <alignment horizontal="center"/>
    </xf>
    <xf numFmtId="0" fontId="11" fillId="2" borderId="52" xfId="1" applyFont="1" applyFill="1" applyBorder="1" applyAlignment="1">
      <alignment horizontal="right"/>
    </xf>
    <xf numFmtId="0" fontId="11" fillId="7" borderId="32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31" xfId="1" applyNumberFormat="1" applyFont="1" applyFill="1" applyBorder="1" applyAlignment="1">
      <alignment horizontal="center"/>
    </xf>
    <xf numFmtId="0" fontId="12" fillId="2" borderId="31" xfId="1" applyFont="1" applyFill="1" applyBorder="1" applyAlignment="1">
      <alignment horizontal="center"/>
    </xf>
    <xf numFmtId="0" fontId="11" fillId="2" borderId="31" xfId="1" applyFont="1" applyFill="1" applyBorder="1" applyAlignment="1">
      <alignment horizontal="center"/>
    </xf>
    <xf numFmtId="0" fontId="13" fillId="3" borderId="33" xfId="1" applyFont="1" applyFill="1" applyBorder="1" applyAlignment="1" applyProtection="1">
      <alignment horizontal="center"/>
      <protection locked="0"/>
    </xf>
    <xf numFmtId="166" fontId="11" fillId="2" borderId="33" xfId="1" applyNumberFormat="1" applyFont="1" applyFill="1" applyBorder="1" applyAlignment="1">
      <alignment horizontal="center"/>
    </xf>
    <xf numFmtId="173" fontId="11" fillId="2" borderId="31" xfId="1" applyNumberFormat="1" applyFont="1" applyFill="1" applyBorder="1" applyAlignment="1">
      <alignment horizontal="center" vertical="center"/>
    </xf>
    <xf numFmtId="0" fontId="11" fillId="2" borderId="53" xfId="1" applyFont="1" applyFill="1" applyBorder="1" applyAlignment="1">
      <alignment horizontal="center"/>
    </xf>
    <xf numFmtId="166" fontId="11" fillId="2" borderId="35" xfId="1" applyNumberFormat="1" applyFont="1" applyFill="1" applyBorder="1" applyAlignment="1">
      <alignment horizontal="center"/>
    </xf>
    <xf numFmtId="173" fontId="11" fillId="2" borderId="53" xfId="1" applyNumberFormat="1" applyFont="1" applyFill="1" applyBorder="1" applyAlignment="1">
      <alignment horizontal="center" vertic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0" fontId="11" fillId="2" borderId="32" xfId="1" applyFont="1" applyFill="1" applyBorder="1" applyAlignment="1">
      <alignment horizontal="center"/>
    </xf>
    <xf numFmtId="0" fontId="13" fillId="3" borderId="52" xfId="1" applyFont="1" applyFill="1" applyBorder="1" applyAlignment="1" applyProtection="1">
      <alignment horizontal="center"/>
      <protection locked="0"/>
    </xf>
    <xf numFmtId="166" fontId="11" fillId="2" borderId="52" xfId="1" applyNumberFormat="1" applyFont="1" applyFill="1" applyBorder="1" applyAlignment="1">
      <alignment horizontal="center"/>
    </xf>
    <xf numFmtId="173" fontId="11" fillId="2" borderId="32" xfId="1" applyNumberFormat="1" applyFont="1" applyFill="1" applyBorder="1" applyAlignment="1">
      <alignment horizontal="center" vertical="center"/>
    </xf>
    <xf numFmtId="0" fontId="14" fillId="2" borderId="36" xfId="1" applyFont="1" applyFill="1" applyBorder="1" applyAlignment="1">
      <alignment horizontal="center"/>
    </xf>
    <xf numFmtId="2" fontId="14" fillId="2" borderId="54" xfId="1" applyNumberFormat="1" applyFont="1" applyFill="1" applyBorder="1" applyAlignment="1">
      <alignment horizontal="center"/>
    </xf>
    <xf numFmtId="0" fontId="11" fillId="2" borderId="14" xfId="1" applyFont="1" applyFill="1" applyBorder="1" applyAlignment="1">
      <alignment horizontal="right"/>
    </xf>
    <xf numFmtId="2" fontId="13" fillId="7" borderId="15" xfId="1" applyNumberFormat="1" applyFont="1" applyFill="1" applyBorder="1" applyAlignment="1">
      <alignment horizontal="center"/>
    </xf>
    <xf numFmtId="173" fontId="13" fillId="7" borderId="15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10" fontId="13" fillId="6" borderId="16" xfId="1" applyNumberFormat="1" applyFont="1" applyFill="1" applyBorder="1" applyAlignment="1">
      <alignment horizontal="center"/>
    </xf>
    <xf numFmtId="0" fontId="11" fillId="2" borderId="18" xfId="1" applyFont="1" applyFill="1" applyBorder="1" applyAlignment="1">
      <alignment horizontal="right"/>
    </xf>
    <xf numFmtId="0" fontId="13" fillId="7" borderId="19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20" xfId="1" applyFont="1" applyFill="1" applyBorder="1" applyAlignment="1">
      <alignment horizontal="center"/>
    </xf>
    <xf numFmtId="0" fontId="12" fillId="2" borderId="5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42" xfId="1" applyFont="1" applyFill="1" applyBorder="1" applyAlignment="1">
      <alignment horizontal="center"/>
    </xf>
    <xf numFmtId="0" fontId="11" fillId="2" borderId="55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45" xfId="1" applyNumberFormat="1" applyFont="1" applyFill="1" applyBorder="1" applyAlignment="1" applyProtection="1">
      <alignment horizontal="center"/>
      <protection locked="0"/>
    </xf>
    <xf numFmtId="1" fontId="12" fillId="6" borderId="56" xfId="1" applyNumberFormat="1" applyFont="1" applyFill="1" applyBorder="1" applyAlignment="1">
      <alignment horizontal="center"/>
    </xf>
    <xf numFmtId="1" fontId="12" fillId="6" borderId="57" xfId="1" applyNumberFormat="1" applyFont="1" applyFill="1" applyBorder="1" applyAlignment="1">
      <alignment horizontal="center"/>
    </xf>
    <xf numFmtId="171" fontId="12" fillId="6" borderId="32" xfId="1" applyNumberFormat="1" applyFont="1" applyFill="1" applyBorder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3" xfId="1" applyFont="1" applyFill="1" applyBorder="1" applyAlignment="1" applyProtection="1">
      <alignment horizontal="center"/>
      <protection locked="0"/>
    </xf>
    <xf numFmtId="0" fontId="11" fillId="2" borderId="37" xfId="1" applyFont="1" applyFill="1" applyBorder="1" applyAlignment="1">
      <alignment horizontal="right"/>
    </xf>
    <xf numFmtId="2" fontId="11" fillId="6" borderId="39" xfId="1" applyNumberFormat="1" applyFont="1" applyFill="1" applyBorder="1" applyAlignment="1">
      <alignment horizontal="center"/>
    </xf>
    <xf numFmtId="2" fontId="11" fillId="7" borderId="39" xfId="1" applyNumberFormat="1" applyFont="1" applyFill="1" applyBorder="1" applyAlignment="1">
      <alignment horizontal="center"/>
    </xf>
    <xf numFmtId="166" fontId="11" fillId="6" borderId="39" xfId="1" applyNumberFormat="1" applyFont="1" applyFill="1" applyBorder="1" applyAlignment="1">
      <alignment horizontal="center"/>
    </xf>
    <xf numFmtId="166" fontId="11" fillId="7" borderId="39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8" xfId="1" applyFont="1" applyFill="1" applyBorder="1" applyAlignment="1">
      <alignment horizontal="right"/>
    </xf>
    <xf numFmtId="2" fontId="11" fillId="7" borderId="42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28" xfId="1" applyFont="1" applyFill="1" applyBorder="1" applyAlignment="1">
      <alignment horizontal="right"/>
    </xf>
    <xf numFmtId="171" fontId="12" fillId="7" borderId="28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17" xfId="1" applyNumberFormat="1" applyFont="1" applyFill="1" applyBorder="1" applyAlignment="1">
      <alignment horizontal="center"/>
    </xf>
    <xf numFmtId="0" fontId="12" fillId="7" borderId="18" xfId="1" applyFont="1" applyFill="1" applyBorder="1" applyAlignment="1">
      <alignment horizontal="center"/>
    </xf>
    <xf numFmtId="0" fontId="12" fillId="2" borderId="34" xfId="1" applyFont="1" applyFill="1" applyBorder="1" applyAlignment="1">
      <alignment horizontal="center" wrapText="1"/>
    </xf>
    <xf numFmtId="166" fontId="11" fillId="2" borderId="31" xfId="1" applyNumberFormat="1" applyFont="1" applyFill="1" applyBorder="1" applyAlignment="1">
      <alignment horizontal="center"/>
    </xf>
    <xf numFmtId="173" fontId="11" fillId="2" borderId="34" xfId="1" applyNumberFormat="1" applyFont="1" applyFill="1" applyBorder="1" applyAlignment="1">
      <alignment horizontal="center"/>
    </xf>
    <xf numFmtId="166" fontId="11" fillId="2" borderId="53" xfId="1" applyNumberFormat="1" applyFont="1" applyFill="1" applyBorder="1" applyAlignment="1">
      <alignment horizontal="center"/>
    </xf>
    <xf numFmtId="173" fontId="11" fillId="2" borderId="36" xfId="1" applyNumberFormat="1" applyFont="1" applyFill="1" applyBorder="1" applyAlignment="1">
      <alignment horizontal="center"/>
    </xf>
    <xf numFmtId="166" fontId="11" fillId="2" borderId="32" xfId="1" applyNumberFormat="1" applyFont="1" applyFill="1" applyBorder="1" applyAlignment="1">
      <alignment horizontal="center"/>
    </xf>
    <xf numFmtId="173" fontId="11" fillId="2" borderId="54" xfId="1" applyNumberFormat="1" applyFont="1" applyFill="1" applyBorder="1" applyAlignment="1">
      <alignment horizontal="center"/>
    </xf>
    <xf numFmtId="0" fontId="11" fillId="2" borderId="35" xfId="1" applyFont="1" applyFill="1" applyBorder="1" applyAlignment="1">
      <alignment horizontal="center"/>
    </xf>
    <xf numFmtId="171" fontId="11" fillId="2" borderId="28" xfId="1" applyNumberFormat="1" applyFont="1" applyFill="1" applyBorder="1" applyAlignment="1">
      <alignment horizontal="right"/>
    </xf>
    <xf numFmtId="2" fontId="13" fillId="7" borderId="29" xfId="1" applyNumberFormat="1" applyFont="1" applyFill="1" applyBorder="1" applyAlignment="1">
      <alignment horizontal="center"/>
    </xf>
    <xf numFmtId="174" fontId="13" fillId="7" borderId="23" xfId="1" applyNumberFormat="1" applyFont="1" applyFill="1" applyBorder="1" applyAlignment="1">
      <alignment horizontal="center"/>
    </xf>
    <xf numFmtId="0" fontId="11" fillId="2" borderId="35" xfId="1" applyFont="1" applyFill="1" applyBorder="1"/>
    <xf numFmtId="0" fontId="11" fillId="2" borderId="53" xfId="1" applyFont="1" applyFill="1" applyBorder="1" applyAlignment="1">
      <alignment horizontal="right"/>
    </xf>
    <xf numFmtId="10" fontId="13" fillId="6" borderId="39" xfId="1" applyNumberFormat="1" applyFont="1" applyFill="1" applyBorder="1" applyAlignment="1">
      <alignment horizontal="center"/>
    </xf>
    <xf numFmtId="0" fontId="11" fillId="2" borderId="52" xfId="1" applyFont="1" applyFill="1" applyBorder="1"/>
    <xf numFmtId="0" fontId="13" fillId="7" borderId="40" xfId="1" applyFont="1" applyFill="1" applyBorder="1" applyAlignment="1">
      <alignment horizontal="center"/>
    </xf>
    <xf numFmtId="0" fontId="13" fillId="7" borderId="59" xfId="1" applyFont="1" applyFill="1" applyBorder="1" applyAlignment="1">
      <alignment horizontal="center"/>
    </xf>
    <xf numFmtId="0" fontId="11" fillId="2" borderId="31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16" xfId="1" applyNumberFormat="1" applyFont="1" applyFill="1" applyBorder="1" applyAlignment="1">
      <alignment horizontal="center"/>
    </xf>
    <xf numFmtId="174" fontId="13" fillId="6" borderId="16" xfId="1" applyNumberFormat="1" applyFont="1" applyFill="1" applyBorder="1" applyAlignment="1">
      <alignment horizontal="center"/>
    </xf>
    <xf numFmtId="2" fontId="13" fillId="7" borderId="19" xfId="1" applyNumberFormat="1" applyFont="1" applyFill="1" applyBorder="1" applyAlignment="1">
      <alignment horizontal="center"/>
    </xf>
    <xf numFmtId="174" fontId="13" fillId="7" borderId="19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71" fontId="13" fillId="3" borderId="31" xfId="1" applyNumberFormat="1" applyFont="1" applyFill="1" applyBorder="1" applyAlignment="1" applyProtection="1">
      <alignment horizontal="center"/>
      <protection locked="0"/>
    </xf>
    <xf numFmtId="171" fontId="13" fillId="3" borderId="53" xfId="1" applyNumberFormat="1" applyFont="1" applyFill="1" applyBorder="1" applyAlignment="1" applyProtection="1">
      <alignment horizontal="center"/>
      <protection locked="0"/>
    </xf>
    <xf numFmtId="171" fontId="13" fillId="3" borderId="32" xfId="1" applyNumberFormat="1" applyFont="1" applyFill="1" applyBorder="1" applyAlignment="1" applyProtection="1">
      <alignment horizontal="center"/>
      <protection locked="0"/>
    </xf>
    <xf numFmtId="171" fontId="13" fillId="3" borderId="41" xfId="1" applyNumberFormat="1" applyFont="1" applyFill="1" applyBorder="1" applyAlignment="1" applyProtection="1">
      <alignment horizontal="center"/>
      <protection locked="0"/>
    </xf>
    <xf numFmtId="171" fontId="13" fillId="3" borderId="35" xfId="1" applyNumberFormat="1" applyFont="1" applyFill="1" applyBorder="1" applyAlignment="1" applyProtection="1">
      <alignment horizontal="center"/>
      <protection locked="0"/>
    </xf>
    <xf numFmtId="10" fontId="15" fillId="2" borderId="53" xfId="1" applyNumberFormat="1" applyFont="1" applyFill="1" applyBorder="1" applyAlignment="1">
      <alignment horizontal="center" vertical="center"/>
    </xf>
    <xf numFmtId="0" fontId="19" fillId="2" borderId="33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52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34" xfId="1" applyFont="1" applyFill="1" applyBorder="1" applyAlignment="1">
      <alignment horizontal="left" vertical="center" wrapText="1"/>
    </xf>
    <xf numFmtId="0" fontId="19" fillId="2" borderId="54" xfId="1" applyFont="1" applyFill="1" applyBorder="1" applyAlignment="1">
      <alignment horizontal="left" vertical="center" wrapText="1"/>
    </xf>
    <xf numFmtId="0" fontId="12" fillId="2" borderId="20" xfId="1" applyFont="1" applyFill="1" applyBorder="1" applyAlignment="1">
      <alignment horizontal="center" vertical="center"/>
    </xf>
    <xf numFmtId="0" fontId="12" fillId="2" borderId="29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60" xfId="1" applyFont="1" applyFill="1" applyBorder="1" applyAlignment="1">
      <alignment horizontal="justify" vertical="center" wrapText="1"/>
    </xf>
    <xf numFmtId="0" fontId="19" fillId="2" borderId="30" xfId="1" applyFont="1" applyFill="1" applyBorder="1" applyAlignment="1">
      <alignment horizontal="justify" vertical="center" wrapText="1"/>
    </xf>
    <xf numFmtId="0" fontId="19" fillId="2" borderId="13" xfId="1" applyFont="1" applyFill="1" applyBorder="1" applyAlignment="1">
      <alignment horizontal="justify" vertical="center" wrapText="1"/>
    </xf>
    <xf numFmtId="0" fontId="19" fillId="2" borderId="60" xfId="1" applyFont="1" applyFill="1" applyBorder="1" applyAlignment="1">
      <alignment horizontal="left" vertical="center" wrapText="1"/>
    </xf>
    <xf numFmtId="0" fontId="19" fillId="2" borderId="30" xfId="1" applyFont="1" applyFill="1" applyBorder="1" applyAlignment="1">
      <alignment horizontal="left" vertical="center" wrapText="1"/>
    </xf>
    <xf numFmtId="0" fontId="19" fillId="2" borderId="13" xfId="1" applyFont="1" applyFill="1" applyBorder="1" applyAlignment="1">
      <alignment horizontal="left" vertical="center" wrapText="1"/>
    </xf>
    <xf numFmtId="0" fontId="12" fillId="2" borderId="20" xfId="1" applyFont="1" applyFill="1" applyBorder="1" applyAlignment="1">
      <alignment horizontal="center"/>
    </xf>
    <xf numFmtId="0" fontId="12" fillId="2" borderId="29" xfId="1" applyFont="1" applyFill="1" applyBorder="1" applyAlignment="1">
      <alignment horizontal="center"/>
    </xf>
    <xf numFmtId="0" fontId="12" fillId="2" borderId="5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31" xfId="1" applyNumberFormat="1" applyFont="1" applyFill="1" applyBorder="1" applyAlignment="1" applyProtection="1">
      <alignment horizontal="center" vertical="center"/>
      <protection locked="0"/>
    </xf>
    <xf numFmtId="2" fontId="13" fillId="3" borderId="53" xfId="1" applyNumberFormat="1" applyFont="1" applyFill="1" applyBorder="1" applyAlignment="1" applyProtection="1">
      <alignment horizontal="center" vertical="center"/>
      <protection locked="0"/>
    </xf>
    <xf numFmtId="2" fontId="13" fillId="3" borderId="32" xfId="1" applyNumberFormat="1" applyFont="1" applyFill="1" applyBorder="1" applyAlignment="1" applyProtection="1">
      <alignment horizontal="center" vertical="center"/>
      <protection locked="0"/>
    </xf>
    <xf numFmtId="0" fontId="12" fillId="2" borderId="52" xfId="1" applyFont="1" applyFill="1" applyBorder="1" applyAlignment="1">
      <alignment horizontal="center" vertical="center"/>
    </xf>
    <xf numFmtId="0" fontId="19" fillId="2" borderId="33" xfId="1" applyFont="1" applyFill="1" applyBorder="1" applyAlignment="1">
      <alignment horizontal="center" vertical="center" wrapText="1"/>
    </xf>
    <xf numFmtId="0" fontId="19" fillId="2" borderId="34" xfId="1" applyFont="1" applyFill="1" applyBorder="1" applyAlignment="1">
      <alignment horizontal="center" vertical="center" wrapText="1"/>
    </xf>
    <xf numFmtId="0" fontId="19" fillId="2" borderId="52" xfId="1" applyFont="1" applyFill="1" applyBorder="1" applyAlignment="1">
      <alignment horizontal="center" vertical="center" wrapText="1"/>
    </xf>
    <xf numFmtId="0" fontId="19" fillId="2" borderId="54" xfId="1" applyFont="1" applyFill="1" applyBorder="1" applyAlignment="1">
      <alignment horizontal="center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60" xfId="1" applyFont="1" applyFill="1" applyBorder="1" applyAlignment="1">
      <alignment horizontal="center"/>
    </xf>
    <xf numFmtId="0" fontId="19" fillId="2" borderId="30" xfId="1" applyFont="1" applyFill="1" applyBorder="1" applyAlignment="1">
      <alignment horizontal="center"/>
    </xf>
    <xf numFmtId="0" fontId="19" fillId="2" borderId="13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3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119" customWidth="1"/>
    <col min="2" max="2" width="33.7109375" style="119" customWidth="1"/>
    <col min="3" max="3" width="42.28515625" style="119" customWidth="1"/>
    <col min="4" max="4" width="30.5703125" style="119" customWidth="1"/>
    <col min="5" max="5" width="39.85546875" style="119" customWidth="1"/>
    <col min="6" max="6" width="30.7109375" style="119" customWidth="1"/>
    <col min="7" max="7" width="39.85546875" style="119" customWidth="1"/>
    <col min="8" max="8" width="30" style="119" customWidth="1"/>
    <col min="9" max="9" width="30.28515625" style="119" hidden="1" customWidth="1"/>
    <col min="10" max="10" width="30.42578125" style="119" customWidth="1"/>
    <col min="11" max="11" width="21.28515625" style="119" customWidth="1"/>
    <col min="12" max="12" width="9.140625" style="119"/>
    <col min="13" max="16384" width="9.140625" style="121"/>
  </cols>
  <sheetData>
    <row r="1" spans="1:9" ht="18.75" customHeight="1" x14ac:dyDescent="0.25">
      <c r="A1" s="319" t="s">
        <v>49</v>
      </c>
      <c r="B1" s="319"/>
      <c r="C1" s="319"/>
      <c r="D1" s="319"/>
      <c r="E1" s="319"/>
      <c r="F1" s="319"/>
      <c r="G1" s="319"/>
      <c r="H1" s="319"/>
      <c r="I1" s="319"/>
    </row>
    <row r="2" spans="1:9" ht="18.75" customHeight="1" x14ac:dyDescent="0.25">
      <c r="A2" s="319"/>
      <c r="B2" s="319"/>
      <c r="C2" s="319"/>
      <c r="D2" s="319"/>
      <c r="E2" s="319"/>
      <c r="F2" s="319"/>
      <c r="G2" s="319"/>
      <c r="H2" s="319"/>
      <c r="I2" s="319"/>
    </row>
    <row r="3" spans="1:9" ht="18.75" customHeight="1" x14ac:dyDescent="0.25">
      <c r="A3" s="319"/>
      <c r="B3" s="319"/>
      <c r="C3" s="319"/>
      <c r="D3" s="319"/>
      <c r="E3" s="319"/>
      <c r="F3" s="319"/>
      <c r="G3" s="319"/>
      <c r="H3" s="319"/>
      <c r="I3" s="319"/>
    </row>
    <row r="4" spans="1:9" ht="18.75" customHeight="1" x14ac:dyDescent="0.25">
      <c r="A4" s="319"/>
      <c r="B4" s="319"/>
      <c r="C4" s="319"/>
      <c r="D4" s="319"/>
      <c r="E4" s="319"/>
      <c r="F4" s="319"/>
      <c r="G4" s="319"/>
      <c r="H4" s="319"/>
      <c r="I4" s="319"/>
    </row>
    <row r="5" spans="1:9" ht="18.75" customHeight="1" x14ac:dyDescent="0.25">
      <c r="A5" s="319"/>
      <c r="B5" s="319"/>
      <c r="C5" s="319"/>
      <c r="D5" s="319"/>
      <c r="E5" s="319"/>
      <c r="F5" s="319"/>
      <c r="G5" s="319"/>
      <c r="H5" s="319"/>
      <c r="I5" s="319"/>
    </row>
    <row r="6" spans="1:9" ht="18.75" customHeight="1" x14ac:dyDescent="0.25">
      <c r="A6" s="319"/>
      <c r="B6" s="319"/>
      <c r="C6" s="319"/>
      <c r="D6" s="319"/>
      <c r="E6" s="319"/>
      <c r="F6" s="319"/>
      <c r="G6" s="319"/>
      <c r="H6" s="319"/>
      <c r="I6" s="319"/>
    </row>
    <row r="7" spans="1:9" ht="18.75" customHeight="1" x14ac:dyDescent="0.25">
      <c r="A7" s="319"/>
      <c r="B7" s="319"/>
      <c r="C7" s="319"/>
      <c r="D7" s="319"/>
      <c r="E7" s="319"/>
      <c r="F7" s="319"/>
      <c r="G7" s="319"/>
      <c r="H7" s="319"/>
      <c r="I7" s="319"/>
    </row>
    <row r="8" spans="1:9" x14ac:dyDescent="0.25">
      <c r="A8" s="320" t="s">
        <v>50</v>
      </c>
      <c r="B8" s="320"/>
      <c r="C8" s="320"/>
      <c r="D8" s="320"/>
      <c r="E8" s="320"/>
      <c r="F8" s="320"/>
      <c r="G8" s="320"/>
      <c r="H8" s="320"/>
      <c r="I8" s="320"/>
    </row>
    <row r="9" spans="1:9" x14ac:dyDescent="0.25">
      <c r="A9" s="320"/>
      <c r="B9" s="320"/>
      <c r="C9" s="320"/>
      <c r="D9" s="320"/>
      <c r="E9" s="320"/>
      <c r="F9" s="320"/>
      <c r="G9" s="320"/>
      <c r="H9" s="320"/>
      <c r="I9" s="320"/>
    </row>
    <row r="10" spans="1:9" x14ac:dyDescent="0.25">
      <c r="A10" s="320"/>
      <c r="B10" s="320"/>
      <c r="C10" s="320"/>
      <c r="D10" s="320"/>
      <c r="E10" s="320"/>
      <c r="F10" s="320"/>
      <c r="G10" s="320"/>
      <c r="H10" s="320"/>
      <c r="I10" s="320"/>
    </row>
    <row r="11" spans="1:9" x14ac:dyDescent="0.25">
      <c r="A11" s="320"/>
      <c r="B11" s="320"/>
      <c r="C11" s="320"/>
      <c r="D11" s="320"/>
      <c r="E11" s="320"/>
      <c r="F11" s="320"/>
      <c r="G11" s="320"/>
      <c r="H11" s="320"/>
      <c r="I11" s="320"/>
    </row>
    <row r="12" spans="1:9" x14ac:dyDescent="0.25">
      <c r="A12" s="320"/>
      <c r="B12" s="320"/>
      <c r="C12" s="320"/>
      <c r="D12" s="320"/>
      <c r="E12" s="320"/>
      <c r="F12" s="320"/>
      <c r="G12" s="320"/>
      <c r="H12" s="320"/>
      <c r="I12" s="320"/>
    </row>
    <row r="13" spans="1:9" x14ac:dyDescent="0.25">
      <c r="A13" s="320"/>
      <c r="B13" s="320"/>
      <c r="C13" s="320"/>
      <c r="D13" s="320"/>
      <c r="E13" s="320"/>
      <c r="F13" s="320"/>
      <c r="G13" s="320"/>
      <c r="H13" s="320"/>
      <c r="I13" s="320"/>
    </row>
    <row r="14" spans="1:9" x14ac:dyDescent="0.25">
      <c r="A14" s="320"/>
      <c r="B14" s="320"/>
      <c r="C14" s="320"/>
      <c r="D14" s="320"/>
      <c r="E14" s="320"/>
      <c r="F14" s="320"/>
      <c r="G14" s="320"/>
      <c r="H14" s="320"/>
      <c r="I14" s="320"/>
    </row>
    <row r="15" spans="1:9" ht="19.5" customHeight="1" thickBot="1" x14ac:dyDescent="0.35">
      <c r="A15" s="120"/>
    </row>
    <row r="16" spans="1:9" ht="19.5" customHeight="1" thickBot="1" x14ac:dyDescent="0.35">
      <c r="A16" s="321" t="s">
        <v>31</v>
      </c>
      <c r="B16" s="322"/>
      <c r="C16" s="322"/>
      <c r="D16" s="322"/>
      <c r="E16" s="322"/>
      <c r="F16" s="322"/>
      <c r="G16" s="322"/>
      <c r="H16" s="323"/>
    </row>
    <row r="17" spans="1:14" ht="20.25" customHeight="1" x14ac:dyDescent="0.25">
      <c r="A17" s="324" t="s">
        <v>51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122" t="s">
        <v>33</v>
      </c>
      <c r="B18" s="325" t="s">
        <v>5</v>
      </c>
      <c r="C18" s="325"/>
      <c r="D18" s="123"/>
      <c r="E18" s="124"/>
      <c r="F18" s="125"/>
      <c r="G18" s="125"/>
      <c r="H18" s="125"/>
    </row>
    <row r="19" spans="1:14" ht="26.25" customHeight="1" x14ac:dyDescent="0.4">
      <c r="A19" s="122" t="s">
        <v>34</v>
      </c>
      <c r="B19" s="126" t="s">
        <v>7</v>
      </c>
      <c r="C19" s="125">
        <v>1</v>
      </c>
      <c r="D19" s="125"/>
      <c r="E19" s="125"/>
      <c r="F19" s="125"/>
      <c r="G19" s="125"/>
      <c r="H19" s="125"/>
    </row>
    <row r="20" spans="1:14" ht="26.25" customHeight="1" x14ac:dyDescent="0.4">
      <c r="A20" s="122" t="s">
        <v>35</v>
      </c>
      <c r="B20" s="326" t="s">
        <v>9</v>
      </c>
      <c r="C20" s="326"/>
      <c r="D20" s="125"/>
      <c r="E20" s="125"/>
      <c r="F20" s="125"/>
      <c r="G20" s="125"/>
      <c r="H20" s="125"/>
    </row>
    <row r="21" spans="1:14" ht="26.25" customHeight="1" x14ac:dyDescent="0.4">
      <c r="A21" s="122" t="s">
        <v>36</v>
      </c>
      <c r="B21" s="326" t="s">
        <v>11</v>
      </c>
      <c r="C21" s="326"/>
      <c r="D21" s="326"/>
      <c r="E21" s="326"/>
      <c r="F21" s="326"/>
      <c r="G21" s="326"/>
      <c r="H21" s="326"/>
      <c r="I21" s="127"/>
    </row>
    <row r="22" spans="1:14" ht="26.25" customHeight="1" x14ac:dyDescent="0.4">
      <c r="A22" s="122" t="s">
        <v>37</v>
      </c>
      <c r="B22" s="128" t="s">
        <v>135</v>
      </c>
      <c r="C22" s="125"/>
      <c r="D22" s="125"/>
      <c r="E22" s="125"/>
      <c r="F22" s="125"/>
      <c r="G22" s="125"/>
      <c r="H22" s="125"/>
    </row>
    <row r="23" spans="1:14" ht="26.25" customHeight="1" x14ac:dyDescent="0.4">
      <c r="A23" s="122" t="s">
        <v>38</v>
      </c>
      <c r="B23" s="128"/>
      <c r="C23" s="125"/>
      <c r="D23" s="125"/>
      <c r="E23" s="125"/>
      <c r="F23" s="125"/>
      <c r="G23" s="125"/>
      <c r="H23" s="125"/>
    </row>
    <row r="24" spans="1:14" ht="18.75" x14ac:dyDescent="0.3">
      <c r="A24" s="122"/>
      <c r="B24" s="129"/>
    </row>
    <row r="25" spans="1:14" ht="18.75" x14ac:dyDescent="0.3">
      <c r="A25" s="130" t="s">
        <v>1</v>
      </c>
      <c r="B25" s="129"/>
    </row>
    <row r="26" spans="1:14" ht="26.25" customHeight="1" x14ac:dyDescent="0.4">
      <c r="A26" s="131" t="s">
        <v>4</v>
      </c>
      <c r="B26" s="325" t="s">
        <v>9</v>
      </c>
      <c r="C26" s="325"/>
    </row>
    <row r="27" spans="1:14" ht="26.25" customHeight="1" x14ac:dyDescent="0.4">
      <c r="A27" s="132" t="s">
        <v>52</v>
      </c>
      <c r="B27" s="327" t="s">
        <v>136</v>
      </c>
      <c r="C27" s="327"/>
    </row>
    <row r="28" spans="1:14" ht="27" customHeight="1" thickBot="1" x14ac:dyDescent="0.45">
      <c r="A28" s="132" t="s">
        <v>6</v>
      </c>
      <c r="B28" s="133">
        <v>99.3</v>
      </c>
    </row>
    <row r="29" spans="1:14" s="135" customFormat="1" ht="27" customHeight="1" thickBot="1" x14ac:dyDescent="0.45">
      <c r="A29" s="132" t="s">
        <v>53</v>
      </c>
      <c r="B29" s="134">
        <v>0</v>
      </c>
      <c r="C29" s="299" t="s">
        <v>54</v>
      </c>
      <c r="D29" s="300"/>
      <c r="E29" s="300"/>
      <c r="F29" s="300"/>
      <c r="G29" s="301"/>
      <c r="I29" s="136"/>
      <c r="J29" s="136"/>
      <c r="K29" s="136"/>
      <c r="L29" s="136"/>
    </row>
    <row r="30" spans="1:14" s="135" customFormat="1" ht="19.5" customHeight="1" thickBot="1" x14ac:dyDescent="0.35">
      <c r="A30" s="132" t="s">
        <v>55</v>
      </c>
      <c r="B30" s="137">
        <f>B28-B29</f>
        <v>99.3</v>
      </c>
      <c r="C30" s="138"/>
      <c r="D30" s="138"/>
      <c r="E30" s="138"/>
      <c r="F30" s="138"/>
      <c r="G30" s="139"/>
      <c r="I30" s="136"/>
      <c r="J30" s="136"/>
      <c r="K30" s="136"/>
      <c r="L30" s="136"/>
    </row>
    <row r="31" spans="1:14" s="135" customFormat="1" ht="27" customHeight="1" thickBot="1" x14ac:dyDescent="0.45">
      <c r="A31" s="132" t="s">
        <v>56</v>
      </c>
      <c r="B31" s="140">
        <v>1</v>
      </c>
      <c r="C31" s="302" t="s">
        <v>57</v>
      </c>
      <c r="D31" s="303"/>
      <c r="E31" s="303"/>
      <c r="F31" s="303"/>
      <c r="G31" s="303"/>
      <c r="H31" s="304"/>
      <c r="I31" s="136"/>
      <c r="J31" s="136"/>
      <c r="K31" s="136"/>
      <c r="L31" s="136"/>
    </row>
    <row r="32" spans="1:14" s="135" customFormat="1" ht="27" customHeight="1" thickBot="1" x14ac:dyDescent="0.45">
      <c r="A32" s="132" t="s">
        <v>58</v>
      </c>
      <c r="B32" s="140">
        <v>1</v>
      </c>
      <c r="C32" s="302" t="s">
        <v>59</v>
      </c>
      <c r="D32" s="303"/>
      <c r="E32" s="303"/>
      <c r="F32" s="303"/>
      <c r="G32" s="303"/>
      <c r="H32" s="304"/>
      <c r="I32" s="136"/>
      <c r="J32" s="136"/>
      <c r="K32" s="136"/>
      <c r="L32" s="141"/>
      <c r="M32" s="141"/>
      <c r="N32" s="142"/>
    </row>
    <row r="33" spans="1:14" s="135" customFormat="1" ht="17.25" customHeight="1" x14ac:dyDescent="0.3">
      <c r="A33" s="132"/>
      <c r="B33" s="143"/>
      <c r="C33" s="144"/>
      <c r="D33" s="144"/>
      <c r="E33" s="144"/>
      <c r="F33" s="144"/>
      <c r="G33" s="144"/>
      <c r="H33" s="144"/>
      <c r="I33" s="136"/>
      <c r="J33" s="136"/>
      <c r="K33" s="136"/>
      <c r="L33" s="141"/>
      <c r="M33" s="141"/>
      <c r="N33" s="142"/>
    </row>
    <row r="34" spans="1:14" s="135" customFormat="1" ht="18.75" x14ac:dyDescent="0.3">
      <c r="A34" s="132" t="s">
        <v>60</v>
      </c>
      <c r="B34" s="145">
        <f>B31/B32</f>
        <v>1</v>
      </c>
      <c r="C34" s="120" t="s">
        <v>61</v>
      </c>
      <c r="D34" s="120"/>
      <c r="E34" s="120"/>
      <c r="F34" s="120"/>
      <c r="G34" s="120"/>
      <c r="I34" s="136"/>
      <c r="J34" s="136"/>
      <c r="K34" s="136"/>
      <c r="L34" s="141"/>
      <c r="M34" s="141"/>
      <c r="N34" s="142"/>
    </row>
    <row r="35" spans="1:14" s="135" customFormat="1" ht="19.5" customHeight="1" thickBot="1" x14ac:dyDescent="0.35">
      <c r="A35" s="132"/>
      <c r="B35" s="137"/>
      <c r="G35" s="120"/>
      <c r="I35" s="136"/>
      <c r="J35" s="136"/>
      <c r="K35" s="136"/>
      <c r="L35" s="141"/>
      <c r="M35" s="141"/>
      <c r="N35" s="142"/>
    </row>
    <row r="36" spans="1:14" s="135" customFormat="1" ht="27" customHeight="1" thickBot="1" x14ac:dyDescent="0.45">
      <c r="A36" s="146" t="s">
        <v>62</v>
      </c>
      <c r="B36" s="147">
        <v>100</v>
      </c>
      <c r="C36" s="120"/>
      <c r="D36" s="305" t="s">
        <v>63</v>
      </c>
      <c r="E36" s="307"/>
      <c r="F36" s="305" t="s">
        <v>64</v>
      </c>
      <c r="G36" s="306"/>
      <c r="J36" s="136"/>
      <c r="K36" s="136"/>
      <c r="L36" s="141"/>
      <c r="M36" s="141"/>
      <c r="N36" s="142"/>
    </row>
    <row r="37" spans="1:14" s="135" customFormat="1" ht="27" customHeight="1" thickBot="1" x14ac:dyDescent="0.45">
      <c r="A37" s="148" t="s">
        <v>65</v>
      </c>
      <c r="B37" s="149">
        <v>1</v>
      </c>
      <c r="C37" s="150" t="s">
        <v>66</v>
      </c>
      <c r="D37" s="151" t="s">
        <v>67</v>
      </c>
      <c r="E37" s="152" t="s">
        <v>68</v>
      </c>
      <c r="F37" s="151" t="s">
        <v>67</v>
      </c>
      <c r="G37" s="153" t="s">
        <v>68</v>
      </c>
      <c r="I37" s="154" t="s">
        <v>69</v>
      </c>
      <c r="J37" s="136"/>
      <c r="K37" s="136"/>
      <c r="L37" s="141"/>
      <c r="M37" s="141"/>
      <c r="N37" s="142"/>
    </row>
    <row r="38" spans="1:14" s="135" customFormat="1" ht="26.25" customHeight="1" x14ac:dyDescent="0.4">
      <c r="A38" s="148" t="s">
        <v>70</v>
      </c>
      <c r="B38" s="149">
        <v>1</v>
      </c>
      <c r="C38" s="155">
        <v>1</v>
      </c>
      <c r="D38" s="156">
        <v>95258423</v>
      </c>
      <c r="E38" s="157">
        <f>IF(ISBLANK(D38),"-",$D$48/$D$45*D38)</f>
        <v>97489768.828957155</v>
      </c>
      <c r="F38" s="156">
        <v>100877794</v>
      </c>
      <c r="G38" s="158">
        <f>IF(ISBLANK(F38),"-",$D$48/$F$45*F38)</f>
        <v>96494031.549111247</v>
      </c>
      <c r="I38" s="159"/>
      <c r="J38" s="136"/>
      <c r="K38" s="136"/>
      <c r="L38" s="141"/>
      <c r="M38" s="141"/>
      <c r="N38" s="142"/>
    </row>
    <row r="39" spans="1:14" s="135" customFormat="1" ht="26.25" customHeight="1" x14ac:dyDescent="0.4">
      <c r="A39" s="148" t="s">
        <v>71</v>
      </c>
      <c r="B39" s="149">
        <v>1</v>
      </c>
      <c r="C39" s="160">
        <v>2</v>
      </c>
      <c r="D39" s="161">
        <v>93600465</v>
      </c>
      <c r="E39" s="162">
        <f>IF(ISBLANK(D39),"-",$D$48/$D$45*D39)</f>
        <v>95792974.602706745</v>
      </c>
      <c r="F39" s="161">
        <v>99510700</v>
      </c>
      <c r="G39" s="163">
        <f>IF(ISBLANK(F39),"-",$D$48/$F$45*F39)</f>
        <v>95186346.216830879</v>
      </c>
      <c r="I39" s="287">
        <f>ABS((F43/D43*D42)-F42)/D42</f>
        <v>4.4904136358243181E-3</v>
      </c>
      <c r="J39" s="136"/>
      <c r="K39" s="136"/>
      <c r="L39" s="141"/>
      <c r="M39" s="141"/>
      <c r="N39" s="142"/>
    </row>
    <row r="40" spans="1:14" ht="26.25" customHeight="1" x14ac:dyDescent="0.4">
      <c r="A40" s="148" t="s">
        <v>72</v>
      </c>
      <c r="B40" s="149">
        <v>1</v>
      </c>
      <c r="C40" s="160">
        <v>3</v>
      </c>
      <c r="D40" s="161">
        <v>94320441</v>
      </c>
      <c r="E40" s="162">
        <f>IF(ISBLANK(D40),"-",$D$48/$D$45*D40)</f>
        <v>96529815.415223628</v>
      </c>
      <c r="F40" s="161">
        <v>101318773</v>
      </c>
      <c r="G40" s="163">
        <f>IF(ISBLANK(F40),"-",$D$48/$F$45*F40)</f>
        <v>96915847.291220918</v>
      </c>
      <c r="I40" s="287"/>
      <c r="L40" s="141"/>
      <c r="M40" s="141"/>
      <c r="N40" s="120"/>
    </row>
    <row r="41" spans="1:14" ht="27" customHeight="1" thickBot="1" x14ac:dyDescent="0.45">
      <c r="A41" s="148" t="s">
        <v>73</v>
      </c>
      <c r="B41" s="149">
        <v>1</v>
      </c>
      <c r="C41" s="164">
        <v>4</v>
      </c>
      <c r="D41" s="165"/>
      <c r="E41" s="166" t="str">
        <f>IF(ISBLANK(D41),"-",$D$48/$D$45*D41)</f>
        <v>-</v>
      </c>
      <c r="F41" s="165"/>
      <c r="G41" s="167" t="str">
        <f>IF(ISBLANK(F41),"-",$D$48/$F$45*F41)</f>
        <v>-</v>
      </c>
      <c r="I41" s="168"/>
      <c r="L41" s="141"/>
      <c r="M41" s="141"/>
      <c r="N41" s="120"/>
    </row>
    <row r="42" spans="1:14" ht="27" customHeight="1" thickBot="1" x14ac:dyDescent="0.45">
      <c r="A42" s="148" t="s">
        <v>74</v>
      </c>
      <c r="B42" s="149">
        <v>1</v>
      </c>
      <c r="C42" s="169" t="s">
        <v>75</v>
      </c>
      <c r="D42" s="170">
        <f>AVERAGE(D38:D41)</f>
        <v>94393109.666666672</v>
      </c>
      <c r="E42" s="171">
        <f>AVERAGE(E38:E41)</f>
        <v>96604186.282295838</v>
      </c>
      <c r="F42" s="170">
        <f>AVERAGE(F38:F41)</f>
        <v>100569089</v>
      </c>
      <c r="G42" s="172">
        <f>AVERAGE(G38:G41)</f>
        <v>96198741.685721025</v>
      </c>
      <c r="H42" s="173"/>
    </row>
    <row r="43" spans="1:14" ht="26.25" customHeight="1" x14ac:dyDescent="0.4">
      <c r="A43" s="148" t="s">
        <v>76</v>
      </c>
      <c r="B43" s="149">
        <v>1</v>
      </c>
      <c r="C43" s="174" t="s">
        <v>77</v>
      </c>
      <c r="D43" s="175">
        <v>24.6</v>
      </c>
      <c r="E43" s="120"/>
      <c r="F43" s="175">
        <v>26.32</v>
      </c>
      <c r="H43" s="173"/>
    </row>
    <row r="44" spans="1:14" ht="26.25" customHeight="1" x14ac:dyDescent="0.4">
      <c r="A44" s="148" t="s">
        <v>78</v>
      </c>
      <c r="B44" s="149">
        <v>1</v>
      </c>
      <c r="C44" s="176" t="s">
        <v>79</v>
      </c>
      <c r="D44" s="177">
        <f>D43*$B$34</f>
        <v>24.6</v>
      </c>
      <c r="E44" s="178"/>
      <c r="F44" s="177">
        <f>F43*$B$34</f>
        <v>26.32</v>
      </c>
      <c r="H44" s="173"/>
    </row>
    <row r="45" spans="1:14" ht="19.5" customHeight="1" thickBot="1" x14ac:dyDescent="0.35">
      <c r="A45" s="148" t="s">
        <v>80</v>
      </c>
      <c r="B45" s="160">
        <f>(B44/B43)*(B42/B41)*(B40/B39)*(B38/B37)*B36</f>
        <v>100</v>
      </c>
      <c r="C45" s="176" t="s">
        <v>81</v>
      </c>
      <c r="D45" s="179">
        <f>D44*$B$30/100</f>
        <v>24.427800000000001</v>
      </c>
      <c r="E45" s="180"/>
      <c r="F45" s="179">
        <f>F44*$B$30/100</f>
        <v>26.135760000000001</v>
      </c>
      <c r="H45" s="173"/>
    </row>
    <row r="46" spans="1:14" ht="19.5" customHeight="1" thickBot="1" x14ac:dyDescent="0.35">
      <c r="A46" s="288" t="s">
        <v>82</v>
      </c>
      <c r="B46" s="292"/>
      <c r="C46" s="176" t="s">
        <v>83</v>
      </c>
      <c r="D46" s="181">
        <f>D45/$B$45</f>
        <v>0.24427800000000002</v>
      </c>
      <c r="E46" s="182"/>
      <c r="F46" s="183">
        <f>F45/$B$45</f>
        <v>0.26135760000000002</v>
      </c>
      <c r="H46" s="173"/>
    </row>
    <row r="47" spans="1:14" ht="27" customHeight="1" thickBot="1" x14ac:dyDescent="0.45">
      <c r="A47" s="290"/>
      <c r="B47" s="293"/>
      <c r="C47" s="184" t="s">
        <v>84</v>
      </c>
      <c r="D47" s="185">
        <v>0.25</v>
      </c>
      <c r="E47" s="186"/>
      <c r="F47" s="182"/>
      <c r="H47" s="173"/>
    </row>
    <row r="48" spans="1:14" ht="18.75" x14ac:dyDescent="0.3">
      <c r="C48" s="187" t="s">
        <v>85</v>
      </c>
      <c r="D48" s="179">
        <f>D47*$B$45</f>
        <v>25</v>
      </c>
      <c r="F48" s="188"/>
      <c r="H48" s="173"/>
    </row>
    <row r="49" spans="1:12" ht="19.5" customHeight="1" thickBot="1" x14ac:dyDescent="0.35">
      <c r="C49" s="189" t="s">
        <v>86</v>
      </c>
      <c r="D49" s="190">
        <f>D48/B34</f>
        <v>25</v>
      </c>
      <c r="F49" s="188"/>
      <c r="H49" s="173"/>
    </row>
    <row r="50" spans="1:12" ht="18.75" x14ac:dyDescent="0.3">
      <c r="C50" s="146" t="s">
        <v>87</v>
      </c>
      <c r="D50" s="191">
        <f>AVERAGE(E38:E41,G38:G41)</f>
        <v>96401463.984008431</v>
      </c>
      <c r="F50" s="192"/>
      <c r="H50" s="173"/>
    </row>
    <row r="51" spans="1:12" ht="18.75" x14ac:dyDescent="0.3">
      <c r="C51" s="148" t="s">
        <v>88</v>
      </c>
      <c r="D51" s="193">
        <f>STDEV(E38:E41,G38:G41)/D50</f>
        <v>8.4538287650187654E-3</v>
      </c>
      <c r="F51" s="192"/>
      <c r="H51" s="173"/>
    </row>
    <row r="52" spans="1:12" ht="19.5" customHeight="1" thickBot="1" x14ac:dyDescent="0.35">
      <c r="C52" s="194" t="s">
        <v>20</v>
      </c>
      <c r="D52" s="195">
        <f>COUNT(E38:E41,G38:G41)</f>
        <v>6</v>
      </c>
      <c r="F52" s="192"/>
    </row>
    <row r="54" spans="1:12" ht="18.75" x14ac:dyDescent="0.3">
      <c r="A54" s="196" t="s">
        <v>1</v>
      </c>
      <c r="B54" s="197" t="s">
        <v>89</v>
      </c>
    </row>
    <row r="55" spans="1:12" ht="18.75" x14ac:dyDescent="0.3">
      <c r="A55" s="120" t="s">
        <v>90</v>
      </c>
      <c r="B55" s="198" t="str">
        <f>B21</f>
        <v>each capsule contains 75 mg of palbociclib</v>
      </c>
    </row>
    <row r="56" spans="1:12" ht="26.25" customHeight="1" x14ac:dyDescent="0.4">
      <c r="A56" s="198" t="s">
        <v>91</v>
      </c>
      <c r="B56" s="199">
        <v>75</v>
      </c>
      <c r="C56" s="120" t="str">
        <f>B20</f>
        <v>Palbociclib</v>
      </c>
      <c r="H56" s="178"/>
    </row>
    <row r="57" spans="1:12" ht="18.75" x14ac:dyDescent="0.3">
      <c r="A57" s="198" t="s">
        <v>92</v>
      </c>
      <c r="B57" s="200">
        <f>Uniformity!B47</f>
        <v>276.56850000000003</v>
      </c>
      <c r="H57" s="178"/>
    </row>
    <row r="58" spans="1:12" ht="19.5" customHeight="1" thickBot="1" x14ac:dyDescent="0.35">
      <c r="H58" s="178"/>
    </row>
    <row r="59" spans="1:12" s="135" customFormat="1" ht="27" customHeight="1" thickBot="1" x14ac:dyDescent="0.45">
      <c r="A59" s="146" t="s">
        <v>93</v>
      </c>
      <c r="B59" s="147">
        <v>100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50" t="s">
        <v>96</v>
      </c>
      <c r="L59" s="136"/>
    </row>
    <row r="60" spans="1:12" s="135" customFormat="1" ht="26.25" customHeight="1" x14ac:dyDescent="0.4">
      <c r="A60" s="148" t="s">
        <v>97</v>
      </c>
      <c r="B60" s="149">
        <v>5</v>
      </c>
      <c r="C60" s="308" t="s">
        <v>98</v>
      </c>
      <c r="D60" s="311">
        <v>926.65</v>
      </c>
      <c r="E60" s="203">
        <v>1</v>
      </c>
      <c r="F60" s="204">
        <v>96294981</v>
      </c>
      <c r="G60" s="205">
        <f>IF(ISBLANK(F60),"-",(F60/$D$50*$D$47*$B$68)*($B$57/$D$60))</f>
        <v>74.53272767023438</v>
      </c>
      <c r="H60" s="206">
        <f t="shared" ref="H60:H71" si="0">IF(ISBLANK(F60),"-",(G60/$B$56)*100)</f>
        <v>99.376970226979182</v>
      </c>
      <c r="L60" s="136"/>
    </row>
    <row r="61" spans="1:12" s="135" customFormat="1" ht="26.25" customHeight="1" x14ac:dyDescent="0.4">
      <c r="A61" s="148" t="s">
        <v>99</v>
      </c>
      <c r="B61" s="149">
        <v>50</v>
      </c>
      <c r="C61" s="309"/>
      <c r="D61" s="312"/>
      <c r="E61" s="207">
        <v>2</v>
      </c>
      <c r="F61" s="161">
        <v>96177998</v>
      </c>
      <c r="G61" s="208">
        <f>IF(ISBLANK(F61),"-",(F61/$D$50*$D$47*$B$68)*($B$57/$D$60))</f>
        <v>74.442182327263211</v>
      </c>
      <c r="H61" s="209">
        <f t="shared" si="0"/>
        <v>99.25624310301761</v>
      </c>
      <c r="L61" s="136"/>
    </row>
    <row r="62" spans="1:12" s="135" customFormat="1" ht="26.25" customHeight="1" x14ac:dyDescent="0.4">
      <c r="A62" s="148" t="s">
        <v>100</v>
      </c>
      <c r="B62" s="149">
        <v>1</v>
      </c>
      <c r="C62" s="309"/>
      <c r="D62" s="312"/>
      <c r="E62" s="207">
        <v>3</v>
      </c>
      <c r="F62" s="210">
        <v>96630123</v>
      </c>
      <c r="G62" s="208">
        <f>IF(ISBLANK(F62),"-",(F62/$D$50*$D$47*$B$68)*($B$57/$D$60))</f>
        <v>74.792129013455551</v>
      </c>
      <c r="H62" s="209">
        <f t="shared" si="0"/>
        <v>99.722838684607396</v>
      </c>
      <c r="L62" s="136"/>
    </row>
    <row r="63" spans="1:12" ht="27" customHeight="1" thickBot="1" x14ac:dyDescent="0.45">
      <c r="A63" s="148" t="s">
        <v>101</v>
      </c>
      <c r="B63" s="149">
        <v>1</v>
      </c>
      <c r="C63" s="310"/>
      <c r="D63" s="313"/>
      <c r="E63" s="211">
        <v>4</v>
      </c>
      <c r="F63" s="212"/>
      <c r="G63" s="208" t="str">
        <f>IF(ISBLANK(F63),"-",(F63/$D$50*$D$47*$B$68)*($B$57/$D$60))</f>
        <v>-</v>
      </c>
      <c r="H63" s="209" t="str">
        <f t="shared" si="0"/>
        <v>-</v>
      </c>
    </row>
    <row r="64" spans="1:12" ht="26.25" customHeight="1" x14ac:dyDescent="0.4">
      <c r="A64" s="148" t="s">
        <v>102</v>
      </c>
      <c r="B64" s="149">
        <v>1</v>
      </c>
      <c r="C64" s="308" t="s">
        <v>103</v>
      </c>
      <c r="D64" s="311">
        <v>920.42</v>
      </c>
      <c r="E64" s="203">
        <v>1</v>
      </c>
      <c r="F64" s="204">
        <v>96889813</v>
      </c>
      <c r="G64" s="205">
        <f>IF(ISBLANK(F64),"-",(F64/$D$50*$D$47*$B$68)*($B$57/$D$64))</f>
        <v>75.50073236831912</v>
      </c>
      <c r="H64" s="206">
        <f t="shared" si="0"/>
        <v>100.66764315775882</v>
      </c>
    </row>
    <row r="65" spans="1:8" ht="26.25" customHeight="1" x14ac:dyDescent="0.4">
      <c r="A65" s="148" t="s">
        <v>104</v>
      </c>
      <c r="B65" s="149">
        <v>1</v>
      </c>
      <c r="C65" s="309"/>
      <c r="D65" s="312"/>
      <c r="E65" s="207">
        <v>2</v>
      </c>
      <c r="F65" s="161">
        <v>97339286</v>
      </c>
      <c r="G65" s="208">
        <f>IF(ISBLANK(F65),"-",(F65/$D$50*$D$47*$B$68)*($B$57/$D$64))</f>
        <v>75.850981167744365</v>
      </c>
      <c r="H65" s="209">
        <f t="shared" si="0"/>
        <v>101.13464155699248</v>
      </c>
    </row>
    <row r="66" spans="1:8" ht="26.25" customHeight="1" x14ac:dyDescent="0.4">
      <c r="A66" s="148" t="s">
        <v>105</v>
      </c>
      <c r="B66" s="149">
        <v>1</v>
      </c>
      <c r="C66" s="309"/>
      <c r="D66" s="312"/>
      <c r="E66" s="207">
        <v>3</v>
      </c>
      <c r="F66" s="161">
        <v>96831493</v>
      </c>
      <c r="G66" s="208">
        <f>IF(ISBLANK(F66),"-",(F66/$D$50*$D$47*$B$68)*($B$57/$D$64))</f>
        <v>75.455286902223321</v>
      </c>
      <c r="H66" s="209">
        <f t="shared" si="0"/>
        <v>100.60704920296443</v>
      </c>
    </row>
    <row r="67" spans="1:8" ht="27" customHeight="1" thickBot="1" x14ac:dyDescent="0.45">
      <c r="A67" s="148" t="s">
        <v>106</v>
      </c>
      <c r="B67" s="149">
        <v>1</v>
      </c>
      <c r="C67" s="310"/>
      <c r="D67" s="313"/>
      <c r="E67" s="211">
        <v>4</v>
      </c>
      <c r="F67" s="212"/>
      <c r="G67" s="213" t="str">
        <f>IF(ISBLANK(F67),"-",(F67/$D$50*$D$47*$B$68)*($B$57/$D$64))</f>
        <v>-</v>
      </c>
      <c r="H67" s="214" t="str">
        <f t="shared" si="0"/>
        <v>-</v>
      </c>
    </row>
    <row r="68" spans="1:8" ht="26.25" customHeight="1" x14ac:dyDescent="0.4">
      <c r="A68" s="148" t="s">
        <v>107</v>
      </c>
      <c r="B68" s="215">
        <f>(B67/B66)*(B65/B64)*(B63/B62)*(B61/B60)*B59</f>
        <v>1000</v>
      </c>
      <c r="C68" s="308" t="s">
        <v>108</v>
      </c>
      <c r="D68" s="311">
        <v>920.21</v>
      </c>
      <c r="E68" s="203">
        <v>1</v>
      </c>
      <c r="F68" s="204">
        <v>95293619</v>
      </c>
      <c r="G68" s="205">
        <f>IF(ISBLANK(F68),"-",(F68/$D$50*$D$47*$B$68)*($B$57/$D$68))</f>
        <v>74.273855053299357</v>
      </c>
      <c r="H68" s="209">
        <f t="shared" si="0"/>
        <v>99.031806737732481</v>
      </c>
    </row>
    <row r="69" spans="1:8" ht="27" customHeight="1" thickBot="1" x14ac:dyDescent="0.45">
      <c r="A69" s="194" t="s">
        <v>109</v>
      </c>
      <c r="B69" s="216">
        <f>(D47*B68)/B56*B57</f>
        <v>921.8950000000001</v>
      </c>
      <c r="C69" s="309"/>
      <c r="D69" s="312"/>
      <c r="E69" s="207">
        <v>2</v>
      </c>
      <c r="F69" s="161">
        <v>95617022</v>
      </c>
      <c r="G69" s="208">
        <f>IF(ISBLANK(F69),"-",(F69/$D$50*$D$47*$B$68)*($B$57/$D$68))</f>
        <v>74.525922167528705</v>
      </c>
      <c r="H69" s="209">
        <f t="shared" si="0"/>
        <v>99.367896223371616</v>
      </c>
    </row>
    <row r="70" spans="1:8" ht="26.25" customHeight="1" x14ac:dyDescent="0.4">
      <c r="A70" s="315" t="s">
        <v>82</v>
      </c>
      <c r="B70" s="316"/>
      <c r="C70" s="309"/>
      <c r="D70" s="312"/>
      <c r="E70" s="207">
        <v>3</v>
      </c>
      <c r="F70" s="161">
        <v>95845186</v>
      </c>
      <c r="G70" s="208">
        <f>IF(ISBLANK(F70),"-",(F70/$D$50*$D$47*$B$68)*($B$57/$D$68))</f>
        <v>74.703757997904518</v>
      </c>
      <c r="H70" s="209">
        <f t="shared" si="0"/>
        <v>99.60501066387269</v>
      </c>
    </row>
    <row r="71" spans="1:8" ht="27" customHeight="1" thickBot="1" x14ac:dyDescent="0.45">
      <c r="A71" s="317"/>
      <c r="B71" s="318"/>
      <c r="C71" s="314"/>
      <c r="D71" s="313"/>
      <c r="E71" s="211">
        <v>4</v>
      </c>
      <c r="F71" s="212"/>
      <c r="G71" s="213" t="str">
        <f>IF(ISBLANK(F71),"-",(F71/$D$50*$D$47*$B$68)*($B$57/$D$68))</f>
        <v>-</v>
      </c>
      <c r="H71" s="214" t="str">
        <f t="shared" si="0"/>
        <v>-</v>
      </c>
    </row>
    <row r="72" spans="1:8" ht="26.25" customHeight="1" x14ac:dyDescent="0.4">
      <c r="A72" s="178"/>
      <c r="B72" s="178"/>
      <c r="C72" s="178"/>
      <c r="D72" s="178"/>
      <c r="E72" s="178"/>
      <c r="F72" s="217" t="s">
        <v>75</v>
      </c>
      <c r="G72" s="218">
        <f>AVERAGE(G60:G71)</f>
        <v>74.897508296441401</v>
      </c>
      <c r="H72" s="219">
        <f>AVERAGE(H60:H71)</f>
        <v>99.863344395255183</v>
      </c>
    </row>
    <row r="73" spans="1:8" ht="26.25" customHeight="1" x14ac:dyDescent="0.4">
      <c r="C73" s="178"/>
      <c r="D73" s="178"/>
      <c r="E73" s="178"/>
      <c r="F73" s="220" t="s">
        <v>88</v>
      </c>
      <c r="G73" s="221">
        <f>STDEV(G60:G71)/G72</f>
        <v>7.4639939352435757E-3</v>
      </c>
      <c r="H73" s="221">
        <f>STDEV(H60:H71)/H72</f>
        <v>7.463993935243534E-3</v>
      </c>
    </row>
    <row r="74" spans="1:8" ht="27" customHeight="1" thickBot="1" x14ac:dyDescent="0.45">
      <c r="A74" s="178"/>
      <c r="B74" s="178"/>
      <c r="C74" s="178"/>
      <c r="D74" s="178"/>
      <c r="E74" s="180"/>
      <c r="F74" s="222" t="s">
        <v>20</v>
      </c>
      <c r="G74" s="223">
        <f>COUNT(G60:G71)</f>
        <v>9</v>
      </c>
      <c r="H74" s="223">
        <f>COUNT(H60:H71)</f>
        <v>9</v>
      </c>
    </row>
    <row r="76" spans="1:8" ht="26.25" customHeight="1" x14ac:dyDescent="0.4">
      <c r="A76" s="131" t="s">
        <v>110</v>
      </c>
      <c r="B76" s="132" t="s">
        <v>111</v>
      </c>
      <c r="C76" s="296" t="str">
        <f>B26</f>
        <v>Palbociclib</v>
      </c>
      <c r="D76" s="296"/>
      <c r="E76" s="120" t="s">
        <v>112</v>
      </c>
      <c r="F76" s="120"/>
      <c r="G76" s="224">
        <f>H72</f>
        <v>99.863344395255183</v>
      </c>
      <c r="H76" s="137"/>
    </row>
    <row r="77" spans="1:8" ht="18.75" x14ac:dyDescent="0.3">
      <c r="A77" s="130" t="s">
        <v>113</v>
      </c>
      <c r="B77" s="130" t="s">
        <v>114</v>
      </c>
    </row>
    <row r="78" spans="1:8" ht="18.75" x14ac:dyDescent="0.3">
      <c r="A78" s="130"/>
      <c r="B78" s="130"/>
    </row>
    <row r="79" spans="1:8" ht="26.25" customHeight="1" x14ac:dyDescent="0.4">
      <c r="A79" s="131" t="s">
        <v>4</v>
      </c>
      <c r="B79" s="298" t="str">
        <f>B26</f>
        <v>Palbociclib</v>
      </c>
      <c r="C79" s="298"/>
    </row>
    <row r="80" spans="1:8" ht="26.25" customHeight="1" x14ac:dyDescent="0.4">
      <c r="A80" s="132" t="s">
        <v>52</v>
      </c>
      <c r="B80" s="298" t="str">
        <f>B27</f>
        <v>P16-1</v>
      </c>
      <c r="C80" s="298"/>
    </row>
    <row r="81" spans="1:12" ht="27" customHeight="1" thickBot="1" x14ac:dyDescent="0.45">
      <c r="A81" s="132" t="s">
        <v>6</v>
      </c>
      <c r="B81" s="133">
        <f>B28</f>
        <v>99.3</v>
      </c>
    </row>
    <row r="82" spans="1:12" s="135" customFormat="1" ht="27" customHeight="1" thickBot="1" x14ac:dyDescent="0.45">
      <c r="A82" s="132" t="s">
        <v>53</v>
      </c>
      <c r="B82" s="134">
        <v>0</v>
      </c>
      <c r="C82" s="299" t="s">
        <v>54</v>
      </c>
      <c r="D82" s="300"/>
      <c r="E82" s="300"/>
      <c r="F82" s="300"/>
      <c r="G82" s="301"/>
      <c r="I82" s="136"/>
      <c r="J82" s="136"/>
      <c r="K82" s="136"/>
      <c r="L82" s="136"/>
    </row>
    <row r="83" spans="1:12" s="135" customFormat="1" ht="19.5" customHeight="1" thickBot="1" x14ac:dyDescent="0.35">
      <c r="A83" s="132" t="s">
        <v>55</v>
      </c>
      <c r="B83" s="137">
        <f>B81-B82</f>
        <v>99.3</v>
      </c>
      <c r="C83" s="138"/>
      <c r="D83" s="138"/>
      <c r="E83" s="138"/>
      <c r="F83" s="138"/>
      <c r="G83" s="139"/>
      <c r="I83" s="136"/>
      <c r="J83" s="136"/>
      <c r="K83" s="136"/>
      <c r="L83" s="136"/>
    </row>
    <row r="84" spans="1:12" s="135" customFormat="1" ht="27" customHeight="1" thickBot="1" x14ac:dyDescent="0.45">
      <c r="A84" s="132" t="s">
        <v>56</v>
      </c>
      <c r="B84" s="140">
        <v>1</v>
      </c>
      <c r="C84" s="302" t="s">
        <v>115</v>
      </c>
      <c r="D84" s="303"/>
      <c r="E84" s="303"/>
      <c r="F84" s="303"/>
      <c r="G84" s="303"/>
      <c r="H84" s="304"/>
      <c r="I84" s="136"/>
      <c r="J84" s="136"/>
      <c r="K84" s="136"/>
      <c r="L84" s="136"/>
    </row>
    <row r="85" spans="1:12" s="135" customFormat="1" ht="27" customHeight="1" thickBot="1" x14ac:dyDescent="0.45">
      <c r="A85" s="132" t="s">
        <v>58</v>
      </c>
      <c r="B85" s="140">
        <v>1</v>
      </c>
      <c r="C85" s="302" t="s">
        <v>116</v>
      </c>
      <c r="D85" s="303"/>
      <c r="E85" s="303"/>
      <c r="F85" s="303"/>
      <c r="G85" s="303"/>
      <c r="H85" s="304"/>
      <c r="I85" s="136"/>
      <c r="J85" s="136"/>
      <c r="K85" s="136"/>
      <c r="L85" s="136"/>
    </row>
    <row r="86" spans="1:12" s="135" customFormat="1" ht="18.75" x14ac:dyDescent="0.3">
      <c r="A86" s="132"/>
      <c r="B86" s="143"/>
      <c r="C86" s="144"/>
      <c r="D86" s="144"/>
      <c r="E86" s="144"/>
      <c r="F86" s="144"/>
      <c r="G86" s="144"/>
      <c r="H86" s="144"/>
      <c r="I86" s="136"/>
      <c r="J86" s="136"/>
      <c r="K86" s="136"/>
      <c r="L86" s="136"/>
    </row>
    <row r="87" spans="1:12" s="135" customFormat="1" ht="18.75" x14ac:dyDescent="0.3">
      <c r="A87" s="132" t="s">
        <v>60</v>
      </c>
      <c r="B87" s="145">
        <f>B84/B85</f>
        <v>1</v>
      </c>
      <c r="C87" s="120" t="s">
        <v>61</v>
      </c>
      <c r="D87" s="120"/>
      <c r="E87" s="120"/>
      <c r="F87" s="120"/>
      <c r="G87" s="120"/>
      <c r="I87" s="136"/>
      <c r="J87" s="136"/>
      <c r="K87" s="136"/>
      <c r="L87" s="136"/>
    </row>
    <row r="88" spans="1:12" ht="19.5" customHeight="1" thickBot="1" x14ac:dyDescent="0.35">
      <c r="A88" s="130"/>
      <c r="B88" s="130"/>
    </row>
    <row r="89" spans="1:12" ht="27" customHeight="1" thickBot="1" x14ac:dyDescent="0.45">
      <c r="A89" s="146" t="s">
        <v>62</v>
      </c>
      <c r="B89" s="147">
        <v>100</v>
      </c>
      <c r="D89" s="225" t="s">
        <v>63</v>
      </c>
      <c r="E89" s="226"/>
      <c r="F89" s="305" t="s">
        <v>64</v>
      </c>
      <c r="G89" s="306"/>
    </row>
    <row r="90" spans="1:12" ht="27" customHeight="1" thickBot="1" x14ac:dyDescent="0.45">
      <c r="A90" s="148" t="s">
        <v>65</v>
      </c>
      <c r="B90" s="149">
        <v>3</v>
      </c>
      <c r="C90" s="227" t="s">
        <v>66</v>
      </c>
      <c r="D90" s="151" t="s">
        <v>67</v>
      </c>
      <c r="E90" s="152" t="s">
        <v>68</v>
      </c>
      <c r="F90" s="151" t="s">
        <v>67</v>
      </c>
      <c r="G90" s="228" t="s">
        <v>68</v>
      </c>
      <c r="I90" s="154" t="s">
        <v>69</v>
      </c>
    </row>
    <row r="91" spans="1:12" ht="26.25" customHeight="1" x14ac:dyDescent="0.4">
      <c r="A91" s="148" t="s">
        <v>70</v>
      </c>
      <c r="B91" s="149">
        <v>10</v>
      </c>
      <c r="C91" s="229">
        <v>1</v>
      </c>
      <c r="D91" s="285">
        <v>0.36</v>
      </c>
      <c r="E91" s="157">
        <f>IF(ISBLANK(D91),"-",$D$101/$D$98*D91)</f>
        <v>0.40936965260891273</v>
      </c>
      <c r="F91" s="156">
        <v>0.39500000000000002</v>
      </c>
      <c r="G91" s="158">
        <f>IF(ISBLANK(F91),"-",$D$101/$F$98*F91)</f>
        <v>0.41981645921994321</v>
      </c>
      <c r="I91" s="159"/>
    </row>
    <row r="92" spans="1:12" ht="26.25" customHeight="1" x14ac:dyDescent="0.4">
      <c r="A92" s="148" t="s">
        <v>71</v>
      </c>
      <c r="B92" s="149">
        <v>1</v>
      </c>
      <c r="C92" s="178">
        <v>2</v>
      </c>
      <c r="D92" s="286">
        <v>0.35599999999999998</v>
      </c>
      <c r="E92" s="162">
        <f>IF(ISBLANK(D92),"-",$D$101/$D$98*D92)</f>
        <v>0.40482110091325813</v>
      </c>
      <c r="F92" s="161">
        <v>0.39900000000000002</v>
      </c>
      <c r="G92" s="163">
        <f>IF(ISBLANK(F92),"-",$D$101/$F$98*F92)</f>
        <v>0.42406776513609451</v>
      </c>
      <c r="I92" s="287">
        <f>ABS((F96/D96*D95)-F95)/D95</f>
        <v>3.6859388092488399E-2</v>
      </c>
    </row>
    <row r="93" spans="1:12" ht="26.25" customHeight="1" x14ac:dyDescent="0.4">
      <c r="A93" s="148" t="s">
        <v>72</v>
      </c>
      <c r="B93" s="149">
        <v>1</v>
      </c>
      <c r="C93" s="178">
        <v>3</v>
      </c>
      <c r="D93" s="286">
        <v>0.36099999999999999</v>
      </c>
      <c r="E93" s="162">
        <f>IF(ISBLANK(D93),"-",$D$101/$D$98*D93)</f>
        <v>0.4105067905328264</v>
      </c>
      <c r="F93" s="161">
        <v>0.39800000000000002</v>
      </c>
      <c r="G93" s="163">
        <f>IF(ISBLANK(F93),"-",$D$101/$F$98*F93)</f>
        <v>0.42300493865705668</v>
      </c>
      <c r="I93" s="287"/>
    </row>
    <row r="94" spans="1:12" ht="27" customHeight="1" thickBot="1" x14ac:dyDescent="0.45">
      <c r="A94" s="148" t="s">
        <v>73</v>
      </c>
      <c r="B94" s="149">
        <v>1</v>
      </c>
      <c r="C94" s="230">
        <v>4</v>
      </c>
      <c r="D94" s="165"/>
      <c r="E94" s="166" t="str">
        <f>IF(ISBLANK(D94),"-",$D$101/$D$98*D94)</f>
        <v>-</v>
      </c>
      <c r="F94" s="231"/>
      <c r="G94" s="167" t="str">
        <f>IF(ISBLANK(F94),"-",$D$101/$F$98*F94)</f>
        <v>-</v>
      </c>
      <c r="I94" s="168"/>
    </row>
    <row r="95" spans="1:12" ht="27" customHeight="1" thickBot="1" x14ac:dyDescent="0.45">
      <c r="A95" s="148" t="s">
        <v>74</v>
      </c>
      <c r="B95" s="149">
        <v>1</v>
      </c>
      <c r="C95" s="132" t="s">
        <v>75</v>
      </c>
      <c r="D95" s="232">
        <f>AVERAGE(D91:D94)</f>
        <v>0.35899999999999999</v>
      </c>
      <c r="E95" s="171">
        <f>AVERAGE(E91:E94)</f>
        <v>0.40823251468499905</v>
      </c>
      <c r="F95" s="233">
        <f>AVERAGE(F91:F94)</f>
        <v>0.39733333333333337</v>
      </c>
      <c r="G95" s="234">
        <f>AVERAGE(G91:G94)</f>
        <v>0.4222963876710315</v>
      </c>
    </row>
    <row r="96" spans="1:12" ht="26.25" customHeight="1" x14ac:dyDescent="0.4">
      <c r="A96" s="148" t="s">
        <v>76</v>
      </c>
      <c r="B96" s="133">
        <v>1</v>
      </c>
      <c r="C96" s="235" t="s">
        <v>117</v>
      </c>
      <c r="D96" s="236">
        <v>24.6</v>
      </c>
      <c r="E96" s="120"/>
      <c r="F96" s="175">
        <v>26.32</v>
      </c>
    </row>
    <row r="97" spans="1:10" ht="26.25" customHeight="1" x14ac:dyDescent="0.4">
      <c r="A97" s="148" t="s">
        <v>78</v>
      </c>
      <c r="B97" s="133">
        <v>1</v>
      </c>
      <c r="C97" s="237" t="s">
        <v>118</v>
      </c>
      <c r="D97" s="238">
        <f>D96*$B$87</f>
        <v>24.6</v>
      </c>
      <c r="E97" s="178"/>
      <c r="F97" s="177">
        <f>F96*$B$87</f>
        <v>26.32</v>
      </c>
    </row>
    <row r="98" spans="1:10" ht="19.5" customHeight="1" thickBot="1" x14ac:dyDescent="0.35">
      <c r="A98" s="148" t="s">
        <v>80</v>
      </c>
      <c r="B98" s="178">
        <f>(B97/B96)*(B95/B94)*(B93/B92)*(B91/B90)*B89</f>
        <v>333.33333333333337</v>
      </c>
      <c r="C98" s="237" t="s">
        <v>119</v>
      </c>
      <c r="D98" s="239">
        <f>D97*$B$83/100</f>
        <v>24.427800000000001</v>
      </c>
      <c r="E98" s="180"/>
      <c r="F98" s="179">
        <f>F97*$B$83/100</f>
        <v>26.135760000000001</v>
      </c>
    </row>
    <row r="99" spans="1:10" ht="19.5" customHeight="1" thickBot="1" x14ac:dyDescent="0.35">
      <c r="A99" s="288" t="s">
        <v>82</v>
      </c>
      <c r="B99" s="289"/>
      <c r="C99" s="237" t="s">
        <v>120</v>
      </c>
      <c r="D99" s="240">
        <f>D98/$B$98</f>
        <v>7.3283399999999999E-2</v>
      </c>
      <c r="E99" s="180"/>
      <c r="F99" s="183">
        <f>F98/$B$98</f>
        <v>7.8407279999999996E-2</v>
      </c>
      <c r="H99" s="173"/>
    </row>
    <row r="100" spans="1:10" ht="19.5" customHeight="1" thickBot="1" x14ac:dyDescent="0.35">
      <c r="A100" s="290"/>
      <c r="B100" s="291"/>
      <c r="C100" s="237" t="s">
        <v>84</v>
      </c>
      <c r="D100" s="241">
        <f>$B$56/$B$116</f>
        <v>8.3333333333333329E-2</v>
      </c>
      <c r="F100" s="188"/>
      <c r="G100" s="242"/>
      <c r="H100" s="173"/>
    </row>
    <row r="101" spans="1:10" ht="18.75" x14ac:dyDescent="0.3">
      <c r="C101" s="237" t="s">
        <v>85</v>
      </c>
      <c r="D101" s="238">
        <f>D100*$B$98</f>
        <v>27.777777777777779</v>
      </c>
      <c r="F101" s="188"/>
      <c r="H101" s="173"/>
    </row>
    <row r="102" spans="1:10" ht="19.5" customHeight="1" thickBot="1" x14ac:dyDescent="0.35">
      <c r="C102" s="243" t="s">
        <v>86</v>
      </c>
      <c r="D102" s="244">
        <f>D101/B34</f>
        <v>27.777777777777779</v>
      </c>
      <c r="F102" s="192"/>
      <c r="H102" s="173"/>
      <c r="J102" s="245"/>
    </row>
    <row r="103" spans="1:10" ht="18.75" x14ac:dyDescent="0.3">
      <c r="C103" s="246" t="s">
        <v>121</v>
      </c>
      <c r="D103" s="247">
        <f>AVERAGE(E91:E94,G91:G94)</f>
        <v>0.41526445117801525</v>
      </c>
      <c r="F103" s="192"/>
      <c r="G103" s="242"/>
      <c r="H103" s="173"/>
      <c r="J103" s="248"/>
    </row>
    <row r="104" spans="1:10" ht="18.75" x14ac:dyDescent="0.3">
      <c r="C104" s="220" t="s">
        <v>88</v>
      </c>
      <c r="D104" s="249">
        <f>STDEV(E91:E94,G91:G94)/D103</f>
        <v>1.9402260529001698E-2</v>
      </c>
      <c r="F104" s="192"/>
      <c r="H104" s="173"/>
      <c r="J104" s="248"/>
    </row>
    <row r="105" spans="1:10" ht="19.5" customHeight="1" thickBot="1" x14ac:dyDescent="0.35">
      <c r="C105" s="222" t="s">
        <v>20</v>
      </c>
      <c r="D105" s="250">
        <f>COUNT(E91:E94,G91:G94)</f>
        <v>6</v>
      </c>
      <c r="F105" s="192"/>
      <c r="H105" s="173"/>
      <c r="J105" s="248"/>
    </row>
    <row r="106" spans="1:10" ht="19.5" customHeight="1" thickBot="1" x14ac:dyDescent="0.35">
      <c r="A106" s="196"/>
      <c r="B106" s="196"/>
      <c r="C106" s="196"/>
      <c r="D106" s="196"/>
      <c r="E106" s="196"/>
    </row>
    <row r="107" spans="1:10" ht="27" customHeight="1" thickBot="1" x14ac:dyDescent="0.45">
      <c r="A107" s="146" t="s">
        <v>122</v>
      </c>
      <c r="B107" s="147">
        <v>900</v>
      </c>
      <c r="C107" s="202" t="s">
        <v>123</v>
      </c>
      <c r="D107" s="202" t="s">
        <v>67</v>
      </c>
      <c r="E107" s="202" t="s">
        <v>124</v>
      </c>
      <c r="F107" s="251" t="s">
        <v>125</v>
      </c>
    </row>
    <row r="108" spans="1:10" ht="26.25" customHeight="1" x14ac:dyDescent="0.4">
      <c r="A108" s="148" t="s">
        <v>126</v>
      </c>
      <c r="B108" s="149">
        <v>1</v>
      </c>
      <c r="C108" s="203">
        <v>1</v>
      </c>
      <c r="D108" s="282">
        <v>0.38100000000000001</v>
      </c>
      <c r="E108" s="252">
        <f t="shared" ref="E108:E113" si="1">IF(ISBLANK(D108),"-",D108/$D$103*$D$100*$B$116)</f>
        <v>68.811572767519394</v>
      </c>
      <c r="F108" s="253">
        <f t="shared" ref="F108:F113" si="2">IF(ISBLANK(D108), "-", (E108/$B$56)*100)</f>
        <v>91.748763690025854</v>
      </c>
    </row>
    <row r="109" spans="1:10" ht="26.25" customHeight="1" x14ac:dyDescent="0.4">
      <c r="A109" s="148" t="s">
        <v>99</v>
      </c>
      <c r="B109" s="149">
        <v>1</v>
      </c>
      <c r="C109" s="207">
        <v>2</v>
      </c>
      <c r="D109" s="283">
        <v>0.36799999999999999</v>
      </c>
      <c r="E109" s="254">
        <f t="shared" si="1"/>
        <v>66.463671334506927</v>
      </c>
      <c r="F109" s="255">
        <f t="shared" si="2"/>
        <v>88.61822844600924</v>
      </c>
    </row>
    <row r="110" spans="1:10" ht="26.25" customHeight="1" x14ac:dyDescent="0.4">
      <c r="A110" s="148" t="s">
        <v>100</v>
      </c>
      <c r="B110" s="149">
        <v>1</v>
      </c>
      <c r="C110" s="207">
        <v>3</v>
      </c>
      <c r="D110" s="283">
        <v>0.372</v>
      </c>
      <c r="E110" s="254">
        <f t="shared" si="1"/>
        <v>67.186102544664593</v>
      </c>
      <c r="F110" s="255">
        <f t="shared" si="2"/>
        <v>89.5814700595528</v>
      </c>
    </row>
    <row r="111" spans="1:10" ht="26.25" customHeight="1" x14ac:dyDescent="0.4">
      <c r="A111" s="148" t="s">
        <v>101</v>
      </c>
      <c r="B111" s="149">
        <v>1</v>
      </c>
      <c r="C111" s="207">
        <v>4</v>
      </c>
      <c r="D111" s="283">
        <v>0.36299999999999999</v>
      </c>
      <c r="E111" s="254">
        <f t="shared" si="1"/>
        <v>65.560632321809805</v>
      </c>
      <c r="F111" s="255">
        <f t="shared" si="2"/>
        <v>87.414176429079731</v>
      </c>
    </row>
    <row r="112" spans="1:10" ht="26.25" customHeight="1" x14ac:dyDescent="0.4">
      <c r="A112" s="148" t="s">
        <v>102</v>
      </c>
      <c r="B112" s="149">
        <v>1</v>
      </c>
      <c r="C112" s="207">
        <v>5</v>
      </c>
      <c r="D112" s="283">
        <v>0.374</v>
      </c>
      <c r="E112" s="254">
        <f t="shared" si="1"/>
        <v>67.547318149743447</v>
      </c>
      <c r="F112" s="255">
        <f t="shared" si="2"/>
        <v>90.063090866324586</v>
      </c>
    </row>
    <row r="113" spans="1:10" ht="27" customHeight="1" thickBot="1" x14ac:dyDescent="0.45">
      <c r="A113" s="148" t="s">
        <v>104</v>
      </c>
      <c r="B113" s="149">
        <v>1</v>
      </c>
      <c r="C113" s="211">
        <v>6</v>
      </c>
      <c r="D113" s="284">
        <v>0.376</v>
      </c>
      <c r="E113" s="256">
        <f t="shared" si="1"/>
        <v>67.908533754822272</v>
      </c>
      <c r="F113" s="257">
        <f t="shared" si="2"/>
        <v>90.544711673096373</v>
      </c>
    </row>
    <row r="114" spans="1:10" ht="27" customHeight="1" thickBot="1" x14ac:dyDescent="0.45">
      <c r="A114" s="148" t="s">
        <v>105</v>
      </c>
      <c r="B114" s="149">
        <v>1</v>
      </c>
      <c r="C114" s="258"/>
      <c r="D114" s="178"/>
      <c r="E114" s="120"/>
      <c r="F114" s="255"/>
    </row>
    <row r="115" spans="1:10" ht="26.25" customHeight="1" x14ac:dyDescent="0.4">
      <c r="A115" s="148" t="s">
        <v>106</v>
      </c>
      <c r="B115" s="149">
        <v>1</v>
      </c>
      <c r="C115" s="258"/>
      <c r="D115" s="259" t="s">
        <v>75</v>
      </c>
      <c r="E115" s="260">
        <f>AVERAGE(E108:E113)</f>
        <v>67.246305145511073</v>
      </c>
      <c r="F115" s="261">
        <f>AVERAGE(F108:F113)</f>
        <v>89.661740194014769</v>
      </c>
    </row>
    <row r="116" spans="1:10" ht="27" customHeight="1" thickBot="1" x14ac:dyDescent="0.45">
      <c r="A116" s="148" t="s">
        <v>107</v>
      </c>
      <c r="B116" s="160">
        <f>(B115/B114)*(B113/B112)*(B111/B110)*(B109/B108)*B107</f>
        <v>900</v>
      </c>
      <c r="C116" s="262"/>
      <c r="D116" s="263" t="s">
        <v>88</v>
      </c>
      <c r="E116" s="221">
        <f>STDEV(E108:E113)/E115</f>
        <v>1.6872650298141098E-2</v>
      </c>
      <c r="F116" s="264">
        <f>STDEV(F108:F113)/F115</f>
        <v>1.6872650298141112E-2</v>
      </c>
      <c r="I116" s="120"/>
    </row>
    <row r="117" spans="1:10" ht="27" customHeight="1" thickBot="1" x14ac:dyDescent="0.45">
      <c r="A117" s="288" t="s">
        <v>82</v>
      </c>
      <c r="B117" s="292"/>
      <c r="C117" s="265"/>
      <c r="D117" s="222" t="s">
        <v>20</v>
      </c>
      <c r="E117" s="266">
        <f>COUNT(E108:E113)</f>
        <v>6</v>
      </c>
      <c r="F117" s="267">
        <f>COUNT(F108:F113)</f>
        <v>6</v>
      </c>
      <c r="I117" s="120"/>
      <c r="J117" s="248"/>
    </row>
    <row r="118" spans="1:10" ht="26.25" customHeight="1" thickBot="1" x14ac:dyDescent="0.35">
      <c r="A118" s="290"/>
      <c r="B118" s="293"/>
      <c r="C118" s="120"/>
      <c r="D118" s="268"/>
      <c r="E118" s="294" t="s">
        <v>127</v>
      </c>
      <c r="F118" s="295"/>
      <c r="G118" s="120"/>
      <c r="H118" s="120"/>
      <c r="I118" s="120"/>
    </row>
    <row r="119" spans="1:10" ht="25.5" customHeight="1" x14ac:dyDescent="0.4">
      <c r="A119" s="269"/>
      <c r="B119" s="144"/>
      <c r="C119" s="120"/>
      <c r="D119" s="263" t="s">
        <v>128</v>
      </c>
      <c r="E119" s="270">
        <f>MIN(E108:E113)</f>
        <v>65.560632321809805</v>
      </c>
      <c r="F119" s="271">
        <f>MIN(F108:F113)</f>
        <v>87.414176429079731</v>
      </c>
      <c r="G119" s="120"/>
      <c r="H119" s="120"/>
      <c r="I119" s="120"/>
    </row>
    <row r="120" spans="1:10" ht="24" customHeight="1" thickBot="1" x14ac:dyDescent="0.45">
      <c r="A120" s="269"/>
      <c r="B120" s="144"/>
      <c r="C120" s="120"/>
      <c r="D120" s="189" t="s">
        <v>129</v>
      </c>
      <c r="E120" s="272">
        <f>MAX(E108:E113)</f>
        <v>68.811572767519394</v>
      </c>
      <c r="F120" s="273">
        <f>MAX(F108:F113)</f>
        <v>91.748763690025854</v>
      </c>
      <c r="G120" s="120"/>
      <c r="H120" s="120"/>
      <c r="I120" s="120"/>
    </row>
    <row r="121" spans="1:10" ht="27" customHeight="1" x14ac:dyDescent="0.3">
      <c r="A121" s="269"/>
      <c r="B121" s="144"/>
      <c r="C121" s="120"/>
      <c r="D121" s="120"/>
      <c r="E121" s="120"/>
      <c r="F121" s="178"/>
      <c r="G121" s="120"/>
      <c r="H121" s="120"/>
      <c r="I121" s="120"/>
    </row>
    <row r="122" spans="1:10" ht="25.5" customHeight="1" x14ac:dyDescent="0.3">
      <c r="A122" s="269"/>
      <c r="B122" s="144"/>
      <c r="C122" s="120"/>
      <c r="D122" s="120"/>
      <c r="E122" s="120"/>
      <c r="F122" s="178"/>
      <c r="G122" s="120"/>
      <c r="H122" s="120"/>
      <c r="I122" s="120"/>
    </row>
    <row r="123" spans="1:10" ht="18.75" x14ac:dyDescent="0.3">
      <c r="A123" s="269"/>
      <c r="B123" s="144"/>
      <c r="C123" s="120"/>
      <c r="D123" s="120"/>
      <c r="E123" s="120"/>
      <c r="F123" s="178"/>
      <c r="G123" s="120"/>
      <c r="H123" s="120"/>
      <c r="I123" s="120"/>
    </row>
    <row r="124" spans="1:10" ht="45.75" customHeight="1" x14ac:dyDescent="0.65">
      <c r="A124" s="131" t="s">
        <v>110</v>
      </c>
      <c r="B124" s="132" t="s">
        <v>130</v>
      </c>
      <c r="C124" s="296" t="str">
        <f>B26</f>
        <v>Palbociclib</v>
      </c>
      <c r="D124" s="296"/>
      <c r="E124" s="120" t="s">
        <v>131</v>
      </c>
      <c r="F124" s="120"/>
      <c r="G124" s="274">
        <f>F115</f>
        <v>89.661740194014769</v>
      </c>
      <c r="H124" s="120"/>
      <c r="I124" s="120"/>
    </row>
    <row r="125" spans="1:10" ht="45.75" customHeight="1" x14ac:dyDescent="0.65">
      <c r="A125" s="131"/>
      <c r="B125" s="132" t="s">
        <v>132</v>
      </c>
      <c r="C125" s="132" t="s">
        <v>133</v>
      </c>
      <c r="D125" s="274">
        <f>MIN(F108:F113)</f>
        <v>87.414176429079731</v>
      </c>
      <c r="E125" s="132" t="s">
        <v>134</v>
      </c>
      <c r="F125" s="274">
        <f>MAX(F108:F113)</f>
        <v>91.748763690025854</v>
      </c>
      <c r="G125" s="275"/>
      <c r="H125" s="120"/>
      <c r="I125" s="120"/>
    </row>
    <row r="126" spans="1:10" ht="19.5" customHeight="1" thickBot="1" x14ac:dyDescent="0.35">
      <c r="A126" s="276"/>
      <c r="B126" s="276"/>
      <c r="C126" s="277"/>
      <c r="D126" s="277"/>
      <c r="E126" s="277"/>
      <c r="F126" s="277"/>
      <c r="G126" s="277"/>
      <c r="H126" s="277"/>
    </row>
    <row r="127" spans="1:10" ht="18.75" x14ac:dyDescent="0.3">
      <c r="B127" s="297" t="s">
        <v>26</v>
      </c>
      <c r="C127" s="297"/>
      <c r="E127" s="227" t="s">
        <v>27</v>
      </c>
      <c r="F127" s="278"/>
      <c r="G127" s="297" t="s">
        <v>28</v>
      </c>
      <c r="H127" s="297"/>
    </row>
    <row r="128" spans="1:10" ht="69.95" customHeight="1" x14ac:dyDescent="0.3">
      <c r="A128" s="131" t="s">
        <v>29</v>
      </c>
      <c r="B128" s="279"/>
      <c r="C128" s="279"/>
      <c r="E128" s="279"/>
      <c r="F128" s="120"/>
      <c r="G128" s="279"/>
      <c r="H128" s="279"/>
    </row>
    <row r="129" spans="1:9" ht="69.95" customHeight="1" x14ac:dyDescent="0.3">
      <c r="A129" s="131" t="s">
        <v>30</v>
      </c>
      <c r="B129" s="280"/>
      <c r="C129" s="280"/>
      <c r="E129" s="280"/>
      <c r="F129" s="120"/>
      <c r="G129" s="281"/>
      <c r="H129" s="281"/>
    </row>
    <row r="130" spans="1:9" ht="18.75" x14ac:dyDescent="0.3">
      <c r="A130" s="178"/>
      <c r="B130" s="178"/>
      <c r="C130" s="178"/>
      <c r="D130" s="178"/>
      <c r="E130" s="178"/>
      <c r="F130" s="180"/>
      <c r="G130" s="178"/>
      <c r="H130" s="178"/>
      <c r="I130" s="120"/>
    </row>
    <row r="131" spans="1:9" ht="18.75" x14ac:dyDescent="0.3">
      <c r="A131" s="178"/>
      <c r="B131" s="178"/>
      <c r="C131" s="178"/>
      <c r="D131" s="178"/>
      <c r="E131" s="178"/>
      <c r="F131" s="180"/>
      <c r="G131" s="178"/>
      <c r="H131" s="178"/>
      <c r="I131" s="120"/>
    </row>
    <row r="132" spans="1:9" ht="18.75" x14ac:dyDescent="0.3">
      <c r="A132" s="178"/>
      <c r="B132" s="178"/>
      <c r="C132" s="178"/>
      <c r="D132" s="178"/>
      <c r="E132" s="178"/>
      <c r="F132" s="180"/>
      <c r="G132" s="178"/>
      <c r="H132" s="178"/>
      <c r="I132" s="120"/>
    </row>
    <row r="133" spans="1:9" ht="18.75" x14ac:dyDescent="0.3">
      <c r="A133" s="178"/>
      <c r="B133" s="178"/>
      <c r="C133" s="178"/>
      <c r="D133" s="178"/>
      <c r="E133" s="178"/>
      <c r="F133" s="180"/>
      <c r="G133" s="178"/>
      <c r="H133" s="178"/>
      <c r="I133" s="120"/>
    </row>
    <row r="134" spans="1:9" ht="18.75" x14ac:dyDescent="0.3">
      <c r="A134" s="178"/>
      <c r="B134" s="178"/>
      <c r="C134" s="178"/>
      <c r="D134" s="178"/>
      <c r="E134" s="178"/>
      <c r="F134" s="180"/>
      <c r="G134" s="178"/>
      <c r="H134" s="178"/>
      <c r="I134" s="120"/>
    </row>
    <row r="135" spans="1:9" ht="18.75" x14ac:dyDescent="0.3">
      <c r="A135" s="178"/>
      <c r="B135" s="178"/>
      <c r="C135" s="178"/>
      <c r="D135" s="178"/>
      <c r="E135" s="178"/>
      <c r="F135" s="180"/>
      <c r="G135" s="178"/>
      <c r="H135" s="178"/>
      <c r="I135" s="120"/>
    </row>
    <row r="136" spans="1:9" ht="18.75" x14ac:dyDescent="0.3">
      <c r="A136" s="178"/>
      <c r="B136" s="178"/>
      <c r="C136" s="178"/>
      <c r="D136" s="178"/>
      <c r="E136" s="178"/>
      <c r="F136" s="180"/>
      <c r="G136" s="178"/>
      <c r="H136" s="178"/>
      <c r="I136" s="120"/>
    </row>
    <row r="137" spans="1:9" ht="18.75" x14ac:dyDescent="0.3">
      <c r="A137" s="178"/>
      <c r="B137" s="178"/>
      <c r="C137" s="178"/>
      <c r="D137" s="178"/>
      <c r="E137" s="178"/>
      <c r="F137" s="180"/>
      <c r="G137" s="178"/>
      <c r="H137" s="178"/>
      <c r="I137" s="120"/>
    </row>
    <row r="138" spans="1:9" ht="18.75" x14ac:dyDescent="0.3">
      <c r="A138" s="178"/>
      <c r="B138" s="178"/>
      <c r="C138" s="178"/>
      <c r="D138" s="178"/>
      <c r="E138" s="178"/>
      <c r="F138" s="180"/>
      <c r="G138" s="178"/>
      <c r="H138" s="178"/>
      <c r="I138" s="120"/>
    </row>
    <row r="250" spans="1:1" x14ac:dyDescent="0.25">
      <c r="A250" s="11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8" priority="1" operator="greaterThan">
      <formula>0.02</formula>
    </cfRule>
  </conditionalFormatting>
  <conditionalFormatting sqref="D51">
    <cfRule type="cellIs" dxfId="27" priority="2" operator="greaterThan">
      <formula>0.02</formula>
    </cfRule>
  </conditionalFormatting>
  <conditionalFormatting sqref="G73">
    <cfRule type="cellIs" dxfId="26" priority="3" operator="greaterThan">
      <formula>0.02</formula>
    </cfRule>
  </conditionalFormatting>
  <conditionalFormatting sqref="H73">
    <cfRule type="cellIs" dxfId="25" priority="4" operator="greaterThan">
      <formula>0.02</formula>
    </cfRule>
  </conditionalFormatting>
  <conditionalFormatting sqref="D104">
    <cfRule type="cellIs" dxfId="24" priority="5" operator="greaterThan">
      <formula>0.02</formula>
    </cfRule>
  </conditionalFormatting>
  <conditionalFormatting sqref="I39">
    <cfRule type="cellIs" dxfId="23" priority="6" operator="lessThanOrEqual">
      <formula>0.02</formula>
    </cfRule>
  </conditionalFormatting>
  <conditionalFormatting sqref="I39">
    <cfRule type="cellIs" dxfId="22" priority="7" operator="greaterThan">
      <formula>0.02</formula>
    </cfRule>
  </conditionalFormatting>
  <conditionalFormatting sqref="I92">
    <cfRule type="cellIs" dxfId="21" priority="8" operator="lessThanOrEqual">
      <formula>0.02</formula>
    </cfRule>
  </conditionalFormatting>
  <conditionalFormatting sqref="I92">
    <cfRule type="cellIs" dxfId="2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E33" sqref="E3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28" t="s">
        <v>0</v>
      </c>
      <c r="B15" s="328"/>
      <c r="C15" s="328"/>
      <c r="D15" s="328"/>
      <c r="E15" s="32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0.24600000000000002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93782146</v>
      </c>
      <c r="C24" s="18">
        <v>82061.7</v>
      </c>
      <c r="D24" s="19">
        <v>1.3</v>
      </c>
      <c r="E24" s="20">
        <v>10.6</v>
      </c>
    </row>
    <row r="25" spans="1:6" ht="16.5" customHeight="1" x14ac:dyDescent="0.3">
      <c r="A25" s="17">
        <v>2</v>
      </c>
      <c r="B25" s="18">
        <v>94310197</v>
      </c>
      <c r="C25" s="18">
        <v>82497.3</v>
      </c>
      <c r="D25" s="19">
        <v>1.3</v>
      </c>
      <c r="E25" s="19">
        <v>10.6</v>
      </c>
    </row>
    <row r="26" spans="1:6" ht="16.5" customHeight="1" x14ac:dyDescent="0.3">
      <c r="A26" s="17">
        <v>3</v>
      </c>
      <c r="B26" s="18">
        <v>94384514</v>
      </c>
      <c r="C26" s="18">
        <v>82324.399999999994</v>
      </c>
      <c r="D26" s="19">
        <v>1.3</v>
      </c>
      <c r="E26" s="19">
        <v>10.6</v>
      </c>
    </row>
    <row r="27" spans="1:6" ht="16.5" customHeight="1" x14ac:dyDescent="0.3">
      <c r="A27" s="17">
        <v>4</v>
      </c>
      <c r="B27" s="18">
        <v>92622791</v>
      </c>
      <c r="C27" s="18">
        <v>83008</v>
      </c>
      <c r="D27" s="19">
        <v>1.4</v>
      </c>
      <c r="E27" s="19">
        <v>10.6</v>
      </c>
    </row>
    <row r="28" spans="1:6" ht="16.5" customHeight="1" x14ac:dyDescent="0.3">
      <c r="A28" s="17">
        <v>5</v>
      </c>
      <c r="B28" s="18">
        <v>94019144</v>
      </c>
      <c r="C28" s="18">
        <v>82980.100000000006</v>
      </c>
      <c r="D28" s="19">
        <v>1.4</v>
      </c>
      <c r="E28" s="19">
        <v>10.6</v>
      </c>
    </row>
    <row r="29" spans="1:6" ht="16.5" customHeight="1" x14ac:dyDescent="0.3">
      <c r="A29" s="17">
        <v>6</v>
      </c>
      <c r="B29" s="21">
        <v>95140014</v>
      </c>
      <c r="C29" s="21">
        <v>82141.600000000006</v>
      </c>
      <c r="D29" s="22">
        <v>1.3</v>
      </c>
      <c r="E29" s="22">
        <v>10.6</v>
      </c>
    </row>
    <row r="30" spans="1:6" ht="16.5" customHeight="1" x14ac:dyDescent="0.3">
      <c r="A30" s="23" t="s">
        <v>18</v>
      </c>
      <c r="B30" s="24">
        <f>AVERAGE(B24:B29)</f>
        <v>94043134.333333328</v>
      </c>
      <c r="C30" s="25">
        <f>AVERAGE(C24:C29)</f>
        <v>82502.183333333334</v>
      </c>
      <c r="D30" s="26">
        <f>AVERAGE(D24:D29)</f>
        <v>1.3333333333333337</v>
      </c>
      <c r="E30" s="26">
        <f>AVERAGE(E24:E29)</f>
        <v>10.6</v>
      </c>
    </row>
    <row r="31" spans="1:6" ht="16.5" customHeight="1" x14ac:dyDescent="0.3">
      <c r="A31" s="27" t="s">
        <v>19</v>
      </c>
      <c r="B31" s="28">
        <f>(STDEV(B24:B29)/B30)</f>
        <v>8.8673697537299291E-3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29" t="s">
        <v>26</v>
      </c>
      <c r="C59" s="32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40" workbookViewId="0">
      <selection activeCell="C21" sqref="C21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32" t="s">
        <v>31</v>
      </c>
      <c r="B8" s="332"/>
      <c r="C8" s="332"/>
      <c r="D8" s="332"/>
      <c r="E8" s="332"/>
      <c r="F8" s="332"/>
      <c r="G8" s="332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33" t="s">
        <v>32</v>
      </c>
      <c r="B10" s="333"/>
      <c r="C10" s="333"/>
      <c r="D10" s="333"/>
      <c r="E10" s="333"/>
      <c r="F10" s="333"/>
      <c r="G10" s="333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30" t="s">
        <v>33</v>
      </c>
      <c r="B11" s="330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30" t="s">
        <v>34</v>
      </c>
      <c r="B12" s="330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30" t="s">
        <v>35</v>
      </c>
      <c r="B13" s="330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30" t="s">
        <v>36</v>
      </c>
      <c r="B14" s="330"/>
      <c r="C14" s="331" t="s">
        <v>11</v>
      </c>
      <c r="D14" s="331"/>
      <c r="E14" s="331"/>
      <c r="F14" s="331"/>
      <c r="G14" s="331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30" t="s">
        <v>37</v>
      </c>
      <c r="B15" s="330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30" t="s">
        <v>38</v>
      </c>
      <c r="B16" s="330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34" t="s">
        <v>1</v>
      </c>
      <c r="B18" s="334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340.32</v>
      </c>
      <c r="C21" s="83">
        <v>63.84</v>
      </c>
      <c r="D21" s="84">
        <f t="shared" ref="D21:D40" si="0">B21-C21</f>
        <v>276.48</v>
      </c>
      <c r="E21" s="85">
        <f t="shared" ref="E21:E40" si="1">(D21-$D$43)/$D$43</f>
        <v>-3.1999305777776735E-4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335.31</v>
      </c>
      <c r="C22" s="88">
        <v>61.99</v>
      </c>
      <c r="D22" s="89">
        <f t="shared" si="0"/>
        <v>273.32</v>
      </c>
      <c r="E22" s="85">
        <f t="shared" si="1"/>
        <v>-1.1745733877864019E-2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337.97</v>
      </c>
      <c r="C23" s="88">
        <v>63.12</v>
      </c>
      <c r="D23" s="89">
        <f t="shared" si="0"/>
        <v>274.85000000000002</v>
      </c>
      <c r="E23" s="85">
        <f t="shared" si="1"/>
        <v>-6.2136505061133347E-3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344.36</v>
      </c>
      <c r="C24" s="88">
        <v>65.13</v>
      </c>
      <c r="D24" s="89">
        <f t="shared" si="0"/>
        <v>279.23</v>
      </c>
      <c r="E24" s="85">
        <f t="shared" si="1"/>
        <v>9.6232940483098727E-3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339.91</v>
      </c>
      <c r="C25" s="88">
        <v>63.18</v>
      </c>
      <c r="D25" s="89">
        <f t="shared" si="0"/>
        <v>276.73</v>
      </c>
      <c r="E25" s="85">
        <f t="shared" si="1"/>
        <v>5.8394213368474551E-4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339.98</v>
      </c>
      <c r="C26" s="88">
        <v>60.33</v>
      </c>
      <c r="D26" s="89">
        <f t="shared" si="0"/>
        <v>279.65000000000003</v>
      </c>
      <c r="E26" s="85">
        <f t="shared" si="1"/>
        <v>1.1141905169966953E-2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341.33</v>
      </c>
      <c r="C27" s="88">
        <v>61.48</v>
      </c>
      <c r="D27" s="89">
        <f t="shared" si="0"/>
        <v>279.84999999999997</v>
      </c>
      <c r="E27" s="85">
        <f t="shared" si="1"/>
        <v>1.1865053323136716E-2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336.57</v>
      </c>
      <c r="C28" s="88">
        <v>61.07</v>
      </c>
      <c r="D28" s="89">
        <f t="shared" si="0"/>
        <v>275.5</v>
      </c>
      <c r="E28" s="85">
        <f t="shared" si="1"/>
        <v>-3.8634190083108835E-3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340.67</v>
      </c>
      <c r="C29" s="88">
        <v>62.01</v>
      </c>
      <c r="D29" s="89">
        <f t="shared" si="0"/>
        <v>278.66000000000003</v>
      </c>
      <c r="E29" s="85">
        <f t="shared" si="1"/>
        <v>7.5623218117753686E-3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344.19</v>
      </c>
      <c r="C30" s="88">
        <v>63.84</v>
      </c>
      <c r="D30" s="89">
        <f t="shared" si="0"/>
        <v>280.35000000000002</v>
      </c>
      <c r="E30" s="85">
        <f t="shared" si="1"/>
        <v>1.3672923706061947E-2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344.45</v>
      </c>
      <c r="C31" s="88">
        <v>59.32</v>
      </c>
      <c r="D31" s="89">
        <f t="shared" si="0"/>
        <v>285.13</v>
      </c>
      <c r="E31" s="85">
        <f t="shared" si="1"/>
        <v>3.0956164566825095E-2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340.13</v>
      </c>
      <c r="C32" s="88">
        <v>60.8</v>
      </c>
      <c r="D32" s="89">
        <f t="shared" si="0"/>
        <v>279.33</v>
      </c>
      <c r="E32" s="85">
        <f t="shared" si="1"/>
        <v>9.9848681248947552E-3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333.45</v>
      </c>
      <c r="C33" s="88">
        <v>60.15</v>
      </c>
      <c r="D33" s="89">
        <f t="shared" si="0"/>
        <v>273.3</v>
      </c>
      <c r="E33" s="85">
        <f t="shared" si="1"/>
        <v>-1.1818048693180955E-2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329.02</v>
      </c>
      <c r="C34" s="88">
        <v>61.31</v>
      </c>
      <c r="D34" s="89">
        <f t="shared" si="0"/>
        <v>267.70999999999998</v>
      </c>
      <c r="E34" s="85">
        <f t="shared" si="1"/>
        <v>-3.2030039574282854E-2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336.55</v>
      </c>
      <c r="C35" s="88">
        <v>65.17</v>
      </c>
      <c r="D35" s="89">
        <f t="shared" si="0"/>
        <v>271.38</v>
      </c>
      <c r="E35" s="85">
        <f t="shared" si="1"/>
        <v>-1.8760270963613112E-2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340.23</v>
      </c>
      <c r="C36" s="88">
        <v>60.7</v>
      </c>
      <c r="D36" s="89">
        <f t="shared" si="0"/>
        <v>279.53000000000003</v>
      </c>
      <c r="E36" s="85">
        <f t="shared" si="1"/>
        <v>1.0708016278064929E-2</v>
      </c>
      <c r="G36" s="66"/>
      <c r="H36" s="66"/>
    </row>
    <row r="37" spans="1:15" ht="15" x14ac:dyDescent="0.3">
      <c r="A37" s="86">
        <v>17</v>
      </c>
      <c r="B37" s="90">
        <v>331.19</v>
      </c>
      <c r="C37" s="88">
        <v>63.09</v>
      </c>
      <c r="D37" s="89">
        <f t="shared" si="0"/>
        <v>268.10000000000002</v>
      </c>
      <c r="E37" s="85">
        <f t="shared" si="1"/>
        <v>-3.0619900675601181E-2</v>
      </c>
    </row>
    <row r="38" spans="1:15" ht="15" x14ac:dyDescent="0.3">
      <c r="A38" s="86">
        <v>18</v>
      </c>
      <c r="B38" s="90">
        <v>337.71</v>
      </c>
      <c r="C38" s="88">
        <v>63.13</v>
      </c>
      <c r="D38" s="89">
        <f t="shared" si="0"/>
        <v>274.58</v>
      </c>
      <c r="E38" s="85">
        <f t="shared" si="1"/>
        <v>-7.1899005128929884E-3</v>
      </c>
    </row>
    <row r="39" spans="1:15" ht="15" x14ac:dyDescent="0.3">
      <c r="A39" s="86">
        <v>19</v>
      </c>
      <c r="B39" s="90">
        <v>347.13</v>
      </c>
      <c r="C39" s="88">
        <v>66.12</v>
      </c>
      <c r="D39" s="89">
        <f t="shared" si="0"/>
        <v>281.01</v>
      </c>
      <c r="E39" s="85">
        <f t="shared" si="1"/>
        <v>1.6059312611522866E-2</v>
      </c>
    </row>
    <row r="40" spans="1:15" ht="14.25" customHeight="1" x14ac:dyDescent="0.3">
      <c r="A40" s="91">
        <v>20</v>
      </c>
      <c r="B40" s="92">
        <v>340.03</v>
      </c>
      <c r="C40" s="93">
        <v>63.35</v>
      </c>
      <c r="D40" s="94">
        <f t="shared" si="0"/>
        <v>276.67999999999995</v>
      </c>
      <c r="E40" s="95">
        <f t="shared" si="1"/>
        <v>4.0315509539199626E-4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6780.5</v>
      </c>
      <c r="C42" s="98">
        <f>SUM(C21:C40)</f>
        <v>1249.1300000000001</v>
      </c>
      <c r="D42" s="99">
        <f>SUM(D21:D40)</f>
        <v>5531.3700000000008</v>
      </c>
    </row>
    <row r="43" spans="1:15" ht="15.75" customHeight="1" x14ac:dyDescent="0.3">
      <c r="A43" s="100" t="s">
        <v>47</v>
      </c>
      <c r="B43" s="101">
        <f>AVERAGE(B21:B40)</f>
        <v>339.02499999999998</v>
      </c>
      <c r="C43" s="102">
        <f>AVERAGE(C21:C40)</f>
        <v>62.456500000000005</v>
      </c>
      <c r="D43" s="103">
        <f>AVERAGE(D21:D40)</f>
        <v>276.56850000000003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35">
        <f>D43</f>
        <v>276.56850000000003</v>
      </c>
      <c r="C47" s="107">
        <f>-(IF(D43&gt;300, 7.5%, 10%))</f>
        <v>-0.1</v>
      </c>
      <c r="D47" s="108">
        <f>IF(D43&lt;300, D43*0.9, D43*0.925)</f>
        <v>248.91165000000004</v>
      </c>
    </row>
    <row r="48" spans="1:15" ht="15.75" customHeight="1" x14ac:dyDescent="0.3">
      <c r="B48" s="336"/>
      <c r="C48" s="109">
        <f>+(IF(D43&gt;300, 7.5%, 10%))</f>
        <v>0.1</v>
      </c>
      <c r="D48" s="108">
        <f>IF(D43&lt;300, D43*1.1, D43*1.075)</f>
        <v>304.22535000000005</v>
      </c>
    </row>
    <row r="49" spans="1:7" ht="14.25" customHeight="1" x14ac:dyDescent="0.3">
      <c r="A49" s="110"/>
      <c r="D49" s="111"/>
    </row>
    <row r="50" spans="1:7" ht="15" customHeight="1" x14ac:dyDescent="0.3">
      <c r="B50" s="329" t="s">
        <v>26</v>
      </c>
      <c r="C50" s="329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Palbociclib</vt:lpstr>
      <vt:lpstr>SST</vt:lpstr>
      <vt:lpstr>Uniformity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2017-10-30T07:08:54Z</cp:lastPrinted>
  <dcterms:created xsi:type="dcterms:W3CDTF">2005-07-05T10:19:27Z</dcterms:created>
  <dcterms:modified xsi:type="dcterms:W3CDTF">2017-11-02T12:15:13Z</dcterms:modified>
</cp:coreProperties>
</file>