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October 2017\"/>
    </mc:Choice>
  </mc:AlternateContent>
  <bookViews>
    <workbookView xWindow="0" yWindow="0" windowWidth="20490" windowHeight="7650" activeTab="1"/>
  </bookViews>
  <sheets>
    <sheet name="SST" sheetId="4" r:id="rId1"/>
    <sheet name="Uniformity" sheetId="2" r:id="rId2"/>
    <sheet name="Palbociclib" sheetId="3" r:id="rId3"/>
  </sheets>
  <calcPr calcId="162913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4" i="3" l="1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l="1"/>
  <c r="I92" i="3"/>
  <c r="D101" i="3"/>
  <c r="D102" i="3" s="1"/>
  <c r="F97" i="3"/>
  <c r="F98" i="3" s="1"/>
  <c r="F99" i="3" s="1"/>
  <c r="I39" i="3"/>
  <c r="F46" i="3"/>
  <c r="D44" i="3"/>
  <c r="D45" i="3" s="1"/>
  <c r="D46" i="3" s="1"/>
  <c r="D98" i="3"/>
  <c r="D99" i="3" s="1"/>
  <c r="G39" i="3"/>
  <c r="G40" i="3"/>
  <c r="G38" i="3"/>
  <c r="D49" i="3"/>
  <c r="G41" i="3"/>
  <c r="D43" i="2"/>
  <c r="E34" i="2" s="1"/>
  <c r="E23" i="2" l="1"/>
  <c r="E38" i="2"/>
  <c r="E35" i="2"/>
  <c r="E29" i="2"/>
  <c r="E22" i="2"/>
  <c r="E39" i="2"/>
  <c r="E32" i="2"/>
  <c r="G93" i="3"/>
  <c r="E94" i="3"/>
  <c r="E92" i="3"/>
  <c r="E91" i="3"/>
  <c r="E38" i="3"/>
  <c r="G42" i="3"/>
  <c r="E41" i="3"/>
  <c r="G91" i="3"/>
  <c r="G94" i="3"/>
  <c r="E39" i="3"/>
  <c r="E93" i="3"/>
  <c r="G92" i="3"/>
  <c r="E40" i="3"/>
  <c r="E25" i="2"/>
  <c r="E28" i="2"/>
  <c r="D47" i="2"/>
  <c r="C47" i="2"/>
  <c r="D48" i="2"/>
  <c r="B47" i="2"/>
  <c r="B57" i="3" s="1"/>
  <c r="B69" i="3" s="1"/>
  <c r="C48" i="2"/>
  <c r="E31" i="2"/>
  <c r="E37" i="2"/>
  <c r="E40" i="2"/>
  <c r="E24" i="2"/>
  <c r="E30" i="2"/>
  <c r="E21" i="2"/>
  <c r="E27" i="2"/>
  <c r="E33" i="2"/>
  <c r="E36" i="2"/>
  <c r="E26" i="2"/>
  <c r="D103" i="3" l="1"/>
  <c r="D104" i="3" s="1"/>
  <c r="E42" i="3"/>
  <c r="D52" i="3"/>
  <c r="D50" i="3"/>
  <c r="G67" i="3" s="1"/>
  <c r="H67" i="3" s="1"/>
  <c r="D105" i="3"/>
  <c r="E95" i="3"/>
  <c r="G95" i="3"/>
  <c r="D51" i="3" l="1"/>
  <c r="E111" i="3"/>
  <c r="F111" i="3" s="1"/>
  <c r="E108" i="3"/>
  <c r="F108" i="3" s="1"/>
  <c r="E109" i="3"/>
  <c r="F109" i="3" s="1"/>
  <c r="E110" i="3"/>
  <c r="F110" i="3" s="1"/>
  <c r="E113" i="3"/>
  <c r="F113" i="3" s="1"/>
  <c r="E112" i="3"/>
  <c r="F112" i="3" s="1"/>
  <c r="G60" i="3"/>
  <c r="H60" i="3" s="1"/>
  <c r="G69" i="3"/>
  <c r="H69" i="3" s="1"/>
  <c r="G61" i="3"/>
  <c r="H61" i="3" s="1"/>
  <c r="G63" i="3"/>
  <c r="H63" i="3" s="1"/>
  <c r="G66" i="3"/>
  <c r="H66" i="3" s="1"/>
  <c r="G70" i="3"/>
  <c r="H70" i="3" s="1"/>
  <c r="G62" i="3"/>
  <c r="H62" i="3" s="1"/>
  <c r="G71" i="3"/>
  <c r="H71" i="3" s="1"/>
  <c r="G65" i="3"/>
  <c r="H65" i="3" s="1"/>
  <c r="G64" i="3"/>
  <c r="H64" i="3" s="1"/>
  <c r="G68" i="3"/>
  <c r="H68" i="3" s="1"/>
  <c r="E119" i="3" l="1"/>
  <c r="E120" i="3"/>
  <c r="E115" i="3"/>
  <c r="E116" i="3" s="1"/>
  <c r="E117" i="3"/>
  <c r="G72" i="3"/>
  <c r="G73" i="3" s="1"/>
  <c r="G74" i="3"/>
  <c r="H74" i="3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<sst xmlns="http://schemas.openxmlformats.org/spreadsheetml/2006/main" count="243" uniqueCount="137">
  <si>
    <t>HPLC System Suitability Report</t>
  </si>
  <si>
    <t>Analysis Data</t>
  </si>
  <si>
    <t>Assay</t>
  </si>
  <si>
    <t>Sample(s)</t>
  </si>
  <si>
    <t>Reference Substance:</t>
  </si>
  <si>
    <t>IBRANCE</t>
  </si>
  <si>
    <t>% age Purity:</t>
  </si>
  <si>
    <t>NDQD201708097</t>
  </si>
  <si>
    <t>Weight (mg):</t>
  </si>
  <si>
    <t>Palbociclib</t>
  </si>
  <si>
    <t>Standard Conc (mg/mL):</t>
  </si>
  <si>
    <t>each capsule contains 75 mg of palbociclib</t>
  </si>
  <si>
    <t>2017-08-02 12:20:26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</si>
  <si>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</si>
  <si>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</si>
  <si>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</si>
  <si>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</si>
  <si>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</si>
  <si>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</si>
  <si>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</si>
  <si>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</si>
  <si>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</si>
  <si>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</si>
  <si>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</si>
  <si>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</si>
  <si>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</si>
  <si>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</si>
  <si>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</si>
  <si>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</si>
  <si>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</si>
  <si>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</si>
  <si>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</si>
  <si>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</si>
  <si>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</si>
  <si>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</si>
  <si>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</si>
  <si>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</si>
  <si>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</si>
  <si>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</si>
  <si>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2017-09-14 16:05:33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</si>
  <si>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</si>
  <si>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</si>
  <si>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</si>
  <si>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</si>
  <si>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</si>
  <si>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</si>
  <si>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</si>
  <si>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</si>
  <si>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</si>
  <si>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</si>
  <si>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</si>
  <si>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</si>
  <si>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</si>
  <si>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</si>
  <si>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</si>
  <si>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</si>
  <si>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</si>
  <si>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</si>
  <si>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</si>
  <si>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</si>
  <si>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</si>
  <si>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</si>
  <si>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</si>
  <si>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</si>
  <si>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</si>
  <si>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</si>
  <si>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</si>
  <si>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</si>
  <si>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</si>
  <si>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</si>
  <si>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</si>
  <si>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</si>
  <si>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</si>
  <si>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</si>
  <si>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</si>
  <si>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</si>
  <si>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</si>
  <si>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</si>
  <si>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</si>
  <si>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</si>
  <si>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</si>
  <si>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</si>
  <si>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</si>
  <si>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</si>
  <si>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</si>
  <si>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</si>
  <si>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</si>
  <si>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</si>
  <si>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</si>
  <si>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</si>
  <si>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</si>
  <si>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</si>
  <si>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</si>
  <si>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</si>
  <si>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</si>
  <si>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</si>
  <si>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</si>
  <si>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</si>
  <si>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</si>
  <si>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</si>
  <si>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</si>
  <si>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</si>
  <si>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</si>
  <si>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</si>
  <si>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</si>
  <si>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</si>
  <si>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</si>
  <si>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</si>
  <si>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</si>
  <si>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</si>
  <si>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</si>
  <si>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</si>
  <si>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</si>
  <si>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</si>
  <si>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</si>
  <si>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</si>
  <si>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</si>
  <si>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</si>
  <si>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</si>
  <si>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</si>
  <si>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</si>
  <si>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</si>
  <si>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</si>
  <si>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</si>
  <si>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</si>
  <si>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</si>
  <si>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</si>
  <si>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</si>
  <si>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</si>
  <si>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</si>
  <si>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</si>
  <si>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</si>
  <si>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</si>
  <si>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</si>
  <si>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</si>
  <si>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P16-1</t>
  </si>
  <si>
    <t>2017-08-02 12:09:52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</si>
</sst>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3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1" xfId="0" applyFont="1" applyFill="1" applyBorder="1" applyAlignment="1">
      <alignment horizontal="center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53" xfId="0" applyFont="1" applyFill="1" applyBorder="1" applyAlignment="1">
      <alignment horizontal="right"/>
    </xf>
    <xf numFmtId="2" fontId="13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3" fillId="7" borderId="40" xfId="0" applyFont="1" applyFill="1" applyBorder="1" applyAlignment="1">
      <alignment horizontal="center"/>
    </xf>
    <xf numFmtId="0" fontId="13" fillId="7" borderId="59" xfId="0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7" borderId="19" xfId="0" applyNumberFormat="1" applyFont="1" applyFill="1" applyBorder="1" applyAlignment="1">
      <alignment horizontal="center"/>
    </xf>
    <xf numFmtId="166" fontId="11" fillId="2" borderId="52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53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3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173" fontId="11" fillId="2" borderId="3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3" fontId="11" fillId="2" borderId="5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4" fontId="13" fillId="7" borderId="23" xfId="0" applyNumberFormat="1" applyFont="1" applyFill="1" applyBorder="1" applyAlignment="1">
      <alignment horizontal="center"/>
    </xf>
    <xf numFmtId="174" fontId="13" fillId="6" borderId="16" xfId="0" applyNumberFormat="1" applyFont="1" applyFill="1" applyBorder="1" applyAlignment="1">
      <alignment horizontal="center"/>
    </xf>
    <xf numFmtId="174" fontId="13" fillId="7" borderId="19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53" xfId="0" applyNumberFormat="1" applyFont="1" applyFill="1" applyBorder="1" applyAlignment="1" applyProtection="1">
      <alignment horizontal="center"/>
      <protection locked="0"/>
    </xf>
    <xf numFmtId="171" fontId="13" fillId="3" borderId="32" xfId="0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2" fontId="7" fillId="3" borderId="3" xfId="0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0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0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0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2"/>
    <cellStyle name="Normal 3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9" workbookViewId="0">
      <selection activeCell="D20" sqref="D20"/>
    </sheetView>
  </sheetViews>
  <sheetFormatPr defaultRowHeight="13.5" x14ac:dyDescent="0.25"/>
  <cols>
    <col min="1" max="1" width="27.5703125" style="263" customWidth="1"/>
    <col min="2" max="2" width="20.42578125" style="263" customWidth="1"/>
    <col min="3" max="3" width="31.85546875" style="263" customWidth="1"/>
    <col min="4" max="4" width="25.85546875" style="263" customWidth="1"/>
    <col min="5" max="5" width="25.7109375" style="263" customWidth="1"/>
    <col min="6" max="6" width="23.140625" style="263" customWidth="1"/>
    <col min="7" max="7" width="28.42578125" style="263" customWidth="1"/>
    <col min="8" max="8" width="21.5703125" style="263" customWidth="1"/>
    <col min="9" max="9" width="9.140625" style="263" customWidth="1"/>
    <col min="10" max="16384" width="9.140625" style="299"/>
  </cols>
  <sheetData>
    <row r="14" spans="1:6" ht="15" customHeight="1" x14ac:dyDescent="0.3">
      <c r="A14" s="262"/>
      <c r="C14" s="264"/>
      <c r="F14" s="264"/>
    </row>
    <row r="15" spans="1:6" ht="18.75" customHeight="1" x14ac:dyDescent="0.3">
      <c r="A15" s="307" t="s">
        <v>0</v>
      </c>
      <c r="B15" s="307"/>
      <c r="C15" s="307"/>
      <c r="D15" s="307"/>
      <c r="E15" s="307"/>
    </row>
    <row r="16" spans="1:6" ht="16.5" customHeight="1" x14ac:dyDescent="0.3">
      <c r="A16" s="265" t="s">
        <v>1</v>
      </c>
      <c r="B16" s="266" t="s">
        <v>2</v>
      </c>
    </row>
    <row r="17" spans="1:5" ht="16.5" customHeight="1" x14ac:dyDescent="0.3">
      <c r="A17" s="267" t="s">
        <v>3</v>
      </c>
      <c r="B17" s="267" t="s">
        <v>5</v>
      </c>
      <c r="D17" s="268"/>
      <c r="E17" s="269"/>
    </row>
    <row r="18" spans="1:5" ht="16.5" customHeight="1" x14ac:dyDescent="0.3">
      <c r="A18" s="270" t="s">
        <v>4</v>
      </c>
      <c r="B18" s="267" t="s">
        <v>9</v>
      </c>
      <c r="C18" s="269"/>
      <c r="D18" s="269"/>
      <c r="E18" s="269"/>
    </row>
    <row r="19" spans="1:5" ht="16.5" customHeight="1" x14ac:dyDescent="0.3">
      <c r="A19" s="270" t="s">
        <v>6</v>
      </c>
      <c r="B19" s="271">
        <v>99.3</v>
      </c>
      <c r="C19" s="269"/>
      <c r="D19" s="269"/>
      <c r="E19" s="269"/>
    </row>
    <row r="20" spans="1:5" ht="16.5" customHeight="1" x14ac:dyDescent="0.3">
      <c r="A20" s="267" t="s">
        <v>8</v>
      </c>
      <c r="B20" s="271">
        <v>24.6</v>
      </c>
      <c r="C20" s="269"/>
      <c r="D20" s="269"/>
      <c r="E20" s="269"/>
    </row>
    <row r="21" spans="1:5" ht="16.5" customHeight="1" x14ac:dyDescent="0.3">
      <c r="A21" s="267" t="s">
        <v>10</v>
      </c>
      <c r="B21" s="272">
        <f>B20/100</f>
        <v>0.24600000000000002</v>
      </c>
      <c r="C21" s="269"/>
      <c r="D21" s="269"/>
      <c r="E21" s="269"/>
    </row>
    <row r="22" spans="1:5" ht="15.75" customHeight="1" x14ac:dyDescent="0.25">
      <c r="A22" s="269"/>
      <c r="B22" s="269" t="s">
        <v>136</v>
      </c>
      <c r="C22" s="269"/>
      <c r="D22" s="269"/>
      <c r="E22" s="269"/>
    </row>
    <row r="23" spans="1:5" ht="16.5" customHeight="1" x14ac:dyDescent="0.3">
      <c r="A23" s="273" t="s">
        <v>13</v>
      </c>
      <c r="B23" s="274" t="s">
        <v>14</v>
      </c>
      <c r="C23" s="273" t="s">
        <v>15</v>
      </c>
      <c r="D23" s="273" t="s">
        <v>16</v>
      </c>
      <c r="E23" s="273" t="s">
        <v>17</v>
      </c>
    </row>
    <row r="24" spans="1:5" ht="16.5" customHeight="1" x14ac:dyDescent="0.3">
      <c r="A24" s="275">
        <v>1</v>
      </c>
      <c r="B24" s="276">
        <v>93782146</v>
      </c>
      <c r="C24" s="276">
        <v>82061.7</v>
      </c>
      <c r="D24" s="306">
        <v>1.3</v>
      </c>
      <c r="E24" s="278">
        <v>10.6</v>
      </c>
    </row>
    <row r="25" spans="1:5" ht="16.5" customHeight="1" x14ac:dyDescent="0.3">
      <c r="A25" s="275">
        <v>2</v>
      </c>
      <c r="B25" s="276">
        <v>94310197</v>
      </c>
      <c r="C25" s="276">
        <v>82497.3</v>
      </c>
      <c r="D25" s="306">
        <v>1.3</v>
      </c>
      <c r="E25" s="277">
        <v>10.6</v>
      </c>
    </row>
    <row r="26" spans="1:5" ht="16.5" customHeight="1" x14ac:dyDescent="0.3">
      <c r="A26" s="275">
        <v>3</v>
      </c>
      <c r="B26" s="276">
        <v>94384514</v>
      </c>
      <c r="C26" s="276">
        <v>82324.399999999994</v>
      </c>
      <c r="D26" s="306">
        <v>1.3</v>
      </c>
      <c r="E26" s="277">
        <v>10.6</v>
      </c>
    </row>
    <row r="27" spans="1:5" ht="16.5" customHeight="1" x14ac:dyDescent="0.3">
      <c r="A27" s="275">
        <v>4</v>
      </c>
      <c r="B27" s="276">
        <v>92622791</v>
      </c>
      <c r="C27" s="276">
        <v>83008</v>
      </c>
      <c r="D27" s="306">
        <v>1.4</v>
      </c>
      <c r="E27" s="277">
        <v>10.6</v>
      </c>
    </row>
    <row r="28" spans="1:5" ht="16.5" customHeight="1" x14ac:dyDescent="0.3">
      <c r="A28" s="275">
        <v>5</v>
      </c>
      <c r="B28" s="276">
        <v>94019144</v>
      </c>
      <c r="C28" s="276">
        <v>82980.100000000006</v>
      </c>
      <c r="D28" s="306">
        <v>1.4</v>
      </c>
      <c r="E28" s="277">
        <v>10.6</v>
      </c>
    </row>
    <row r="29" spans="1:5" ht="16.5" customHeight="1" x14ac:dyDescent="0.3">
      <c r="A29" s="275">
        <v>6</v>
      </c>
      <c r="B29" s="279">
        <v>95140014</v>
      </c>
      <c r="C29" s="279">
        <v>82141.600000000006</v>
      </c>
      <c r="D29" s="5">
        <v>1.3</v>
      </c>
      <c r="E29" s="280">
        <v>10.6</v>
      </c>
    </row>
    <row r="30" spans="1:5" ht="16.5" customHeight="1" x14ac:dyDescent="0.3">
      <c r="A30" s="281" t="s">
        <v>18</v>
      </c>
      <c r="B30" s="282">
        <f>AVERAGE(B24:B29)</f>
        <v>94043134.333333328</v>
      </c>
      <c r="C30" s="283">
        <f>AVERAGE(C24:C29)</f>
        <v>82502.183333333334</v>
      </c>
      <c r="D30" s="284">
        <f>AVERAGE(D24:D29)</f>
        <v>1.3333333333333337</v>
      </c>
      <c r="E30" s="284">
        <f>AVERAGE(E24:E29)</f>
        <v>10.6</v>
      </c>
    </row>
    <row r="31" spans="1:5" ht="16.5" customHeight="1" x14ac:dyDescent="0.3">
      <c r="A31" s="285" t="s">
        <v>19</v>
      </c>
      <c r="B31" s="286">
        <f>(STDEV(B24:B29)/B30)</f>
        <v>8.8673697537299291E-3</v>
      </c>
      <c r="C31" s="287"/>
      <c r="D31" s="287"/>
      <c r="E31" s="288"/>
    </row>
    <row r="32" spans="1:5" s="263" customFormat="1" ht="16.5" customHeight="1" x14ac:dyDescent="0.3">
      <c r="A32" s="289" t="s">
        <v>20</v>
      </c>
      <c r="B32" s="290">
        <f>COUNT(B24:B29)</f>
        <v>6</v>
      </c>
      <c r="C32" s="291"/>
      <c r="D32" s="292"/>
      <c r="E32" s="293"/>
    </row>
    <row r="33" spans="1:5" s="263" customFormat="1" ht="15.75" customHeight="1" x14ac:dyDescent="0.25">
      <c r="A33" s="269"/>
      <c r="B33" s="269"/>
      <c r="C33" s="269"/>
      <c r="D33" s="269"/>
      <c r="E33" s="269"/>
    </row>
    <row r="34" spans="1:5" s="263" customFormat="1" ht="16.5" customHeight="1" x14ac:dyDescent="0.3">
      <c r="A34" s="270" t="s">
        <v>21</v>
      </c>
      <c r="B34" s="294" t="s">
        <v>22</v>
      </c>
      <c r="C34" s="295"/>
      <c r="D34" s="295"/>
      <c r="E34" s="295"/>
    </row>
    <row r="35" spans="1:5" ht="16.5" customHeight="1" x14ac:dyDescent="0.3">
      <c r="A35" s="270"/>
      <c r="B35" s="294" t="s">
        <v>23</v>
      </c>
      <c r="C35" s="295"/>
      <c r="D35" s="295"/>
      <c r="E35" s="295"/>
    </row>
    <row r="36" spans="1:5" ht="16.5" customHeight="1" x14ac:dyDescent="0.3">
      <c r="A36" s="270"/>
      <c r="B36" s="294" t="s">
        <v>24</v>
      </c>
      <c r="C36" s="295"/>
      <c r="D36" s="295"/>
      <c r="E36" s="295"/>
    </row>
    <row r="37" spans="1:5" ht="15.75" customHeight="1" x14ac:dyDescent="0.25">
      <c r="A37" s="269"/>
      <c r="B37" s="269"/>
      <c r="C37" s="269"/>
      <c r="D37" s="269"/>
      <c r="E37" s="269"/>
    </row>
    <row r="38" spans="1:5" ht="16.5" customHeight="1" x14ac:dyDescent="0.3">
      <c r="A38" s="265" t="s">
        <v>1</v>
      </c>
      <c r="B38" s="266" t="s">
        <v>25</v>
      </c>
    </row>
    <row r="39" spans="1:5" ht="16.5" customHeight="1" x14ac:dyDescent="0.3">
      <c r="A39" s="270" t="s">
        <v>4</v>
      </c>
      <c r="B39" s="267"/>
      <c r="C39" s="269"/>
      <c r="D39" s="269"/>
      <c r="E39" s="269"/>
    </row>
    <row r="40" spans="1:5" ht="16.5" customHeight="1" x14ac:dyDescent="0.3">
      <c r="A40" s="270" t="s">
        <v>6</v>
      </c>
      <c r="B40" s="271"/>
      <c r="C40" s="269"/>
      <c r="D40" s="269"/>
      <c r="E40" s="269"/>
    </row>
    <row r="41" spans="1:5" ht="16.5" customHeight="1" x14ac:dyDescent="0.3">
      <c r="A41" s="267" t="s">
        <v>8</v>
      </c>
      <c r="B41" s="271"/>
      <c r="C41" s="269"/>
      <c r="D41" s="269"/>
      <c r="E41" s="269"/>
    </row>
    <row r="42" spans="1:5" ht="16.5" customHeight="1" x14ac:dyDescent="0.3">
      <c r="A42" s="267" t="s">
        <v>10</v>
      </c>
      <c r="B42" s="272"/>
      <c r="C42" s="269"/>
      <c r="D42" s="269"/>
      <c r="E42" s="269"/>
    </row>
    <row r="43" spans="1:5" ht="15.75" customHeight="1" x14ac:dyDescent="0.25">
      <c r="A43" s="269"/>
      <c r="B43" s="269"/>
      <c r="C43" s="269"/>
      <c r="D43" s="269"/>
      <c r="E43" s="269"/>
    </row>
    <row r="44" spans="1:5" ht="16.5" customHeight="1" x14ac:dyDescent="0.3">
      <c r="A44" s="273" t="s">
        <v>13</v>
      </c>
      <c r="B44" s="274" t="s">
        <v>14</v>
      </c>
      <c r="C44" s="273" t="s">
        <v>15</v>
      </c>
      <c r="D44" s="273" t="s">
        <v>16</v>
      </c>
      <c r="E44" s="273" t="s">
        <v>17</v>
      </c>
    </row>
    <row r="45" spans="1:5" ht="16.5" customHeight="1" x14ac:dyDescent="0.3">
      <c r="A45" s="275">
        <v>1</v>
      </c>
      <c r="B45" s="276"/>
      <c r="C45" s="276"/>
      <c r="D45" s="277"/>
      <c r="E45" s="278"/>
    </row>
    <row r="46" spans="1:5" ht="16.5" customHeight="1" x14ac:dyDescent="0.3">
      <c r="A46" s="275">
        <v>2</v>
      </c>
      <c r="B46" s="276"/>
      <c r="C46" s="276"/>
      <c r="D46" s="277"/>
      <c r="E46" s="277"/>
    </row>
    <row r="47" spans="1:5" ht="16.5" customHeight="1" x14ac:dyDescent="0.3">
      <c r="A47" s="275">
        <v>3</v>
      </c>
      <c r="B47" s="276"/>
      <c r="C47" s="276"/>
      <c r="D47" s="277"/>
      <c r="E47" s="277"/>
    </row>
    <row r="48" spans="1:5" ht="16.5" customHeight="1" x14ac:dyDescent="0.3">
      <c r="A48" s="275">
        <v>4</v>
      </c>
      <c r="B48" s="276"/>
      <c r="C48" s="276"/>
      <c r="D48" s="277"/>
      <c r="E48" s="277"/>
    </row>
    <row r="49" spans="1:7" ht="16.5" customHeight="1" x14ac:dyDescent="0.3">
      <c r="A49" s="275">
        <v>5</v>
      </c>
      <c r="B49" s="276"/>
      <c r="C49" s="276"/>
      <c r="D49" s="277"/>
      <c r="E49" s="277"/>
    </row>
    <row r="50" spans="1:7" ht="16.5" customHeight="1" x14ac:dyDescent="0.3">
      <c r="A50" s="275">
        <v>6</v>
      </c>
      <c r="B50" s="279"/>
      <c r="C50" s="279"/>
      <c r="D50" s="280"/>
      <c r="E50" s="280"/>
    </row>
    <row r="51" spans="1:7" ht="16.5" customHeight="1" x14ac:dyDescent="0.3">
      <c r="A51" s="281" t="s">
        <v>18</v>
      </c>
      <c r="B51" s="282" t="e">
        <f>AVERAGE(B45:B50)</f>
        <v>#DIV/0!</v>
      </c>
      <c r="C51" s="283" t="e">
        <f>AVERAGE(C45:C50)</f>
        <v>#DIV/0!</v>
      </c>
      <c r="D51" s="284" t="e">
        <f>AVERAGE(D45:D50)</f>
        <v>#DIV/0!</v>
      </c>
      <c r="E51" s="284" t="e">
        <f>AVERAGE(E45:E50)</f>
        <v>#DIV/0!</v>
      </c>
    </row>
    <row r="52" spans="1:7" ht="16.5" customHeight="1" x14ac:dyDescent="0.3">
      <c r="A52" s="285" t="s">
        <v>19</v>
      </c>
      <c r="B52" s="286" t="e">
        <f>(STDEV(B45:B50)/B51)</f>
        <v>#DIV/0!</v>
      </c>
      <c r="C52" s="287"/>
      <c r="D52" s="287"/>
      <c r="E52" s="288"/>
    </row>
    <row r="53" spans="1:7" s="263" customFormat="1" ht="16.5" customHeight="1" x14ac:dyDescent="0.3">
      <c r="A53" s="289" t="s">
        <v>20</v>
      </c>
      <c r="B53" s="290">
        <f>COUNT(B45:B50)</f>
        <v>0</v>
      </c>
      <c r="C53" s="291"/>
      <c r="D53" s="292"/>
      <c r="E53" s="293"/>
    </row>
    <row r="54" spans="1:7" s="263" customFormat="1" ht="15.75" customHeight="1" x14ac:dyDescent="0.25">
      <c r="A54" s="269"/>
      <c r="B54" s="269"/>
      <c r="C54" s="269"/>
      <c r="D54" s="269"/>
      <c r="E54" s="269"/>
    </row>
    <row r="55" spans="1:7" s="263" customFormat="1" ht="16.5" customHeight="1" x14ac:dyDescent="0.3">
      <c r="A55" s="270" t="s">
        <v>21</v>
      </c>
      <c r="B55" s="294" t="s">
        <v>22</v>
      </c>
      <c r="C55" s="295"/>
      <c r="D55" s="295"/>
      <c r="E55" s="295"/>
    </row>
    <row r="56" spans="1:7" ht="16.5" customHeight="1" x14ac:dyDescent="0.3">
      <c r="A56" s="270"/>
      <c r="B56" s="294" t="s">
        <v>23</v>
      </c>
      <c r="C56" s="295"/>
      <c r="D56" s="295"/>
      <c r="E56" s="295"/>
    </row>
    <row r="57" spans="1:7" ht="16.5" customHeight="1" x14ac:dyDescent="0.3">
      <c r="A57" s="270"/>
      <c r="B57" s="294" t="s">
        <v>24</v>
      </c>
      <c r="C57" s="295"/>
      <c r="D57" s="295"/>
      <c r="E57" s="295"/>
    </row>
    <row r="58" spans="1:7" ht="14.25" customHeight="1" thickBot="1" x14ac:dyDescent="0.3">
      <c r="A58" s="296"/>
      <c r="B58" s="297"/>
      <c r="D58" s="298"/>
      <c r="F58" s="299"/>
      <c r="G58" s="299"/>
    </row>
    <row r="59" spans="1:7" ht="15" customHeight="1" x14ac:dyDescent="0.3">
      <c r="B59" s="308" t="s">
        <v>26</v>
      </c>
      <c r="C59" s="308"/>
      <c r="E59" s="300" t="s">
        <v>27</v>
      </c>
      <c r="F59" s="301"/>
      <c r="G59" s="300" t="s">
        <v>28</v>
      </c>
    </row>
    <row r="60" spans="1:7" ht="15" customHeight="1" x14ac:dyDescent="0.3">
      <c r="A60" s="302" t="s">
        <v>29</v>
      </c>
      <c r="B60" s="303"/>
      <c r="C60" s="303"/>
      <c r="E60" s="303"/>
      <c r="G60" s="303"/>
    </row>
    <row r="61" spans="1:7" ht="15" customHeight="1" x14ac:dyDescent="0.3">
      <c r="A61" s="302" t="s">
        <v>30</v>
      </c>
      <c r="B61" s="304"/>
      <c r="C61" s="304"/>
      <c r="E61" s="304"/>
      <c r="G61" s="30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30" workbookViewId="0">
      <selection activeCell="C41" sqref="C40:C41"/>
    </sheetView>
  </sheetViews>
  <sheetFormatPr defaultColWidth="9.140625" defaultRowHeight="16.5" x14ac:dyDescent="0.3"/>
  <cols>
    <col min="1" max="1" width="13.140625" style="5" customWidth="1"/>
    <col min="2" max="2" width="17.85546875" style="3" customWidth="1"/>
    <col min="3" max="3" width="18.85546875" style="5" customWidth="1"/>
    <col min="4" max="4" width="19.7109375" style="6" customWidth="1"/>
    <col min="5" max="5" width="18.42578125" style="5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22"/>
      <c r="B1" s="23"/>
      <c r="C1" s="22"/>
      <c r="D1" s="24"/>
      <c r="E1" s="25"/>
      <c r="F1" s="23"/>
      <c r="G1" s="25"/>
      <c r="H1" s="7"/>
      <c r="I1" s="8"/>
      <c r="J1" s="7"/>
      <c r="K1" s="16"/>
      <c r="L1" s="7"/>
      <c r="M1" s="8"/>
      <c r="N1" s="7"/>
      <c r="O1" s="8"/>
    </row>
    <row r="2" spans="1:15" ht="15" x14ac:dyDescent="0.3">
      <c r="A2" s="22"/>
      <c r="B2" s="23"/>
      <c r="C2" s="22"/>
      <c r="D2" s="24"/>
      <c r="E2" s="26"/>
      <c r="F2" s="23"/>
      <c r="G2" s="26"/>
      <c r="H2" s="9"/>
      <c r="I2" s="8"/>
      <c r="J2" s="9"/>
      <c r="K2" s="16"/>
      <c r="L2" s="9"/>
      <c r="M2" s="16"/>
      <c r="N2" s="9"/>
      <c r="O2" s="16"/>
    </row>
    <row r="3" spans="1:15" ht="15" x14ac:dyDescent="0.3">
      <c r="A3" s="22"/>
      <c r="B3" s="23"/>
      <c r="C3" s="22"/>
      <c r="D3" s="24"/>
      <c r="E3" s="26"/>
      <c r="F3" s="23"/>
      <c r="G3" s="26"/>
      <c r="H3" s="9"/>
      <c r="I3" s="8"/>
      <c r="J3" s="9"/>
      <c r="K3" s="16"/>
      <c r="L3" s="9"/>
      <c r="M3" s="16"/>
      <c r="N3" s="9"/>
      <c r="O3" s="16"/>
    </row>
    <row r="4" spans="1:15" ht="15" x14ac:dyDescent="0.3">
      <c r="A4" s="22"/>
      <c r="B4" s="23"/>
      <c r="C4" s="22"/>
      <c r="D4" s="24"/>
      <c r="E4" s="26"/>
      <c r="F4" s="23"/>
      <c r="G4" s="26"/>
      <c r="H4" s="9"/>
      <c r="I4" s="8"/>
      <c r="J4" s="9"/>
      <c r="K4" s="16"/>
      <c r="L4" s="9"/>
      <c r="M4" s="16"/>
      <c r="N4" s="9"/>
      <c r="O4" s="16"/>
    </row>
    <row r="5" spans="1:15" ht="15" x14ac:dyDescent="0.3">
      <c r="A5" s="22"/>
      <c r="B5" s="23"/>
      <c r="C5" s="22"/>
      <c r="D5" s="24"/>
      <c r="E5" s="26"/>
      <c r="F5" s="23"/>
      <c r="G5" s="26"/>
      <c r="H5" s="9"/>
      <c r="I5" s="8"/>
      <c r="J5" s="9"/>
      <c r="K5" s="16"/>
      <c r="L5" s="9"/>
      <c r="M5" s="16"/>
      <c r="N5" s="9"/>
      <c r="O5" s="16"/>
    </row>
    <row r="6" spans="1:15" ht="15" x14ac:dyDescent="0.3">
      <c r="A6" s="22"/>
      <c r="B6" s="23"/>
      <c r="C6" s="22"/>
      <c r="D6" s="24"/>
      <c r="E6" s="26"/>
      <c r="F6" s="23"/>
      <c r="G6" s="26"/>
      <c r="H6" s="9"/>
      <c r="I6" s="8"/>
      <c r="J6" s="9"/>
      <c r="K6" s="16"/>
      <c r="L6" s="9"/>
      <c r="M6" s="16"/>
      <c r="N6" s="9"/>
      <c r="O6" s="16"/>
    </row>
    <row r="7" spans="1:15" ht="15" x14ac:dyDescent="0.3">
      <c r="A7" s="22"/>
      <c r="B7" s="23"/>
      <c r="C7" s="22"/>
      <c r="D7" s="24"/>
      <c r="E7" s="26"/>
      <c r="F7" s="23"/>
      <c r="G7" s="26"/>
      <c r="H7" s="9"/>
      <c r="I7" s="8"/>
      <c r="J7" s="9"/>
      <c r="K7" s="16"/>
      <c r="L7" s="9"/>
      <c r="M7" s="16"/>
      <c r="N7" s="9"/>
      <c r="O7" s="16"/>
    </row>
    <row r="8" spans="1:15" ht="19.5" customHeight="1" x14ac:dyDescent="0.3">
      <c r="A8" s="315" t="s">
        <v>31</v>
      </c>
      <c r="B8" s="315"/>
      <c r="C8" s="315"/>
      <c r="D8" s="315"/>
      <c r="E8" s="315"/>
      <c r="F8" s="315"/>
      <c r="G8" s="315"/>
      <c r="H8" s="9"/>
      <c r="I8" s="8"/>
      <c r="J8" s="9"/>
      <c r="K8" s="16"/>
      <c r="L8" s="9"/>
      <c r="M8" s="16"/>
      <c r="N8" s="9"/>
      <c r="O8" s="16"/>
    </row>
    <row r="9" spans="1:15" ht="19.5" customHeight="1" x14ac:dyDescent="0.3">
      <c r="A9" s="27"/>
      <c r="B9" s="27"/>
      <c r="C9" s="27"/>
      <c r="D9" s="27"/>
      <c r="E9" s="27"/>
      <c r="F9" s="27"/>
      <c r="G9" s="27"/>
      <c r="H9" s="9"/>
      <c r="I9" s="8"/>
      <c r="J9" s="9"/>
      <c r="K9" s="16"/>
      <c r="L9" s="9"/>
      <c r="M9" s="16"/>
      <c r="N9" s="9"/>
      <c r="O9" s="16"/>
    </row>
    <row r="10" spans="1:15" ht="16.5" customHeight="1" x14ac:dyDescent="0.3">
      <c r="A10" s="316" t="s">
        <v>32</v>
      </c>
      <c r="B10" s="316"/>
      <c r="C10" s="316"/>
      <c r="D10" s="316"/>
      <c r="E10" s="316"/>
      <c r="F10" s="316"/>
      <c r="G10" s="316"/>
      <c r="H10" s="9"/>
      <c r="I10" s="8"/>
      <c r="J10" s="9"/>
      <c r="K10" s="16"/>
      <c r="L10" s="9"/>
      <c r="M10" s="16"/>
      <c r="N10" s="9"/>
      <c r="O10" s="16"/>
    </row>
    <row r="11" spans="1:15" ht="15" customHeight="1" x14ac:dyDescent="0.3">
      <c r="A11" s="309" t="s">
        <v>33</v>
      </c>
      <c r="B11" s="309"/>
      <c r="C11" s="28" t="s">
        <v>5</v>
      </c>
      <c r="E11" s="9"/>
      <c r="F11" s="8"/>
      <c r="G11" s="9"/>
      <c r="H11" s="9"/>
      <c r="I11" s="8"/>
      <c r="J11" s="9"/>
      <c r="K11" s="16"/>
      <c r="L11" s="9"/>
      <c r="M11" s="16"/>
      <c r="N11" s="9"/>
      <c r="O11" s="16"/>
    </row>
    <row r="12" spans="1:15" ht="15" customHeight="1" x14ac:dyDescent="0.3">
      <c r="A12" s="309" t="s">
        <v>34</v>
      </c>
      <c r="B12" s="309"/>
      <c r="C12" s="28" t="s">
        <v>7</v>
      </c>
      <c r="E12" s="9"/>
      <c r="F12" s="8"/>
      <c r="G12" s="9"/>
      <c r="H12" s="9"/>
      <c r="I12" s="8"/>
      <c r="J12" s="9"/>
      <c r="K12" s="16"/>
      <c r="L12" s="9"/>
      <c r="M12" s="16"/>
      <c r="N12" s="9"/>
      <c r="O12" s="16"/>
    </row>
    <row r="13" spans="1:15" ht="15" customHeight="1" x14ac:dyDescent="0.3">
      <c r="A13" s="309" t="s">
        <v>35</v>
      </c>
      <c r="B13" s="309"/>
      <c r="C13" s="28" t="s">
        <v>9</v>
      </c>
      <c r="E13" s="9"/>
      <c r="F13" s="8"/>
      <c r="G13" s="9"/>
      <c r="H13" s="9"/>
      <c r="I13" s="8"/>
      <c r="J13" s="9"/>
      <c r="K13" s="16"/>
      <c r="L13" s="9"/>
      <c r="M13" s="16"/>
      <c r="N13" s="9"/>
      <c r="O13" s="16"/>
    </row>
    <row r="14" spans="1:15" ht="15" customHeight="1" x14ac:dyDescent="0.3">
      <c r="A14" s="309" t="s">
        <v>36</v>
      </c>
      <c r="B14" s="309"/>
      <c r="C14" s="314" t="s">
        <v>11</v>
      </c>
      <c r="D14" s="314"/>
      <c r="E14" s="314"/>
      <c r="F14" s="314"/>
      <c r="G14" s="314"/>
      <c r="H14" s="9"/>
      <c r="I14" s="8"/>
      <c r="J14" s="9"/>
      <c r="K14" s="16"/>
      <c r="L14" s="9"/>
      <c r="M14" s="16"/>
      <c r="N14" s="9"/>
      <c r="O14" s="16"/>
    </row>
    <row r="15" spans="1:15" ht="15" customHeight="1" x14ac:dyDescent="0.3">
      <c r="A15" s="309" t="s">
        <v>37</v>
      </c>
      <c r="B15" s="309"/>
      <c r="C15" s="29" t="s">
        <v>12</v>
      </c>
      <c r="D15" s="28"/>
      <c r="E15" s="9"/>
      <c r="F15" s="8"/>
      <c r="G15" s="9"/>
      <c r="H15" s="9"/>
      <c r="I15" s="8"/>
      <c r="J15" s="9"/>
      <c r="K15" s="16"/>
      <c r="L15" s="9"/>
      <c r="M15" s="16"/>
      <c r="N15" s="9"/>
      <c r="O15" s="16"/>
    </row>
    <row r="16" spans="1:15" ht="15" customHeight="1" x14ac:dyDescent="0.3">
      <c r="A16" s="309" t="s">
        <v>38</v>
      </c>
      <c r="B16" s="309"/>
      <c r="C16" s="29" t="s">
        <v>39</v>
      </c>
      <c r="D16" s="28"/>
      <c r="E16" s="9"/>
      <c r="F16" s="8"/>
      <c r="G16" s="9"/>
      <c r="H16" s="9"/>
      <c r="I16" s="8"/>
      <c r="J16" s="9"/>
      <c r="K16" s="16"/>
      <c r="L16" s="9"/>
      <c r="M16" s="16"/>
      <c r="N16" s="9"/>
      <c r="O16" s="16"/>
    </row>
    <row r="17" spans="1:15" x14ac:dyDescent="0.3">
      <c r="B17" s="28"/>
      <c r="D17" s="28"/>
      <c r="E17" s="9"/>
      <c r="F17" s="8"/>
      <c r="G17" s="9"/>
      <c r="H17" s="9"/>
      <c r="I17" s="8"/>
      <c r="J17" s="9"/>
      <c r="K17" s="16"/>
      <c r="L17" s="9"/>
      <c r="M17" s="16"/>
      <c r="N17" s="9"/>
      <c r="O17" s="16"/>
    </row>
    <row r="18" spans="1:15" ht="15" customHeight="1" x14ac:dyDescent="0.3">
      <c r="A18" s="310" t="s">
        <v>1</v>
      </c>
      <c r="B18" s="310"/>
      <c r="C18" s="30" t="s">
        <v>40</v>
      </c>
      <c r="D18" s="28"/>
      <c r="E18" s="9"/>
      <c r="F18" s="8"/>
      <c r="G18" s="9"/>
      <c r="H18" s="9"/>
      <c r="I18" s="8"/>
      <c r="J18" s="9"/>
      <c r="K18" s="16"/>
      <c r="L18" s="9"/>
      <c r="M18" s="16"/>
      <c r="N18" s="9"/>
      <c r="O18" s="16"/>
    </row>
    <row r="19" spans="1:15" ht="15.75" customHeight="1" x14ac:dyDescent="0.3">
      <c r="A19" s="31"/>
      <c r="B19" s="28"/>
      <c r="D19" s="28"/>
      <c r="E19" s="9"/>
      <c r="F19" s="8"/>
      <c r="G19" s="9"/>
      <c r="H19" s="9"/>
      <c r="I19" s="8"/>
      <c r="J19" s="9"/>
      <c r="K19" s="16"/>
      <c r="L19" s="9"/>
      <c r="M19" s="16"/>
      <c r="N19" s="9"/>
      <c r="O19" s="16"/>
    </row>
    <row r="20" spans="1:15" ht="15.75" customHeight="1" x14ac:dyDescent="0.3">
      <c r="A20" s="32" t="s">
        <v>41</v>
      </c>
      <c r="B20" s="33" t="s">
        <v>42</v>
      </c>
      <c r="C20" s="34" t="s">
        <v>43</v>
      </c>
      <c r="D20" s="32" t="s">
        <v>44</v>
      </c>
      <c r="E20" s="35" t="s">
        <v>45</v>
      </c>
      <c r="G20" s="9"/>
      <c r="H20" s="17"/>
      <c r="I20" s="8"/>
      <c r="J20" s="9"/>
      <c r="K20" s="16"/>
      <c r="L20" s="17"/>
      <c r="M20" s="16"/>
      <c r="N20" s="17"/>
      <c r="O20" s="16"/>
    </row>
    <row r="21" spans="1:15" ht="15" x14ac:dyDescent="0.3">
      <c r="A21" s="36">
        <v>1</v>
      </c>
      <c r="B21" s="37">
        <v>544.5</v>
      </c>
      <c r="C21" s="38">
        <v>95.46</v>
      </c>
      <c r="D21" s="39">
        <f t="shared" ref="D21:D40" si="0">B21-C21</f>
        <v>449.04</v>
      </c>
      <c r="E21" s="40">
        <f t="shared" ref="E21:E40" si="1">(D21-$D$43)/$D$43</f>
        <v>-4.5798548456458515E-3</v>
      </c>
      <c r="G21" s="9"/>
      <c r="H21" s="17"/>
      <c r="I21" s="8"/>
      <c r="J21" s="9"/>
      <c r="K21" s="16"/>
      <c r="L21" s="17"/>
      <c r="M21" s="16"/>
      <c r="N21" s="17"/>
      <c r="O21" s="16"/>
    </row>
    <row r="22" spans="1:15" ht="15" x14ac:dyDescent="0.3">
      <c r="A22" s="41">
        <v>2</v>
      </c>
      <c r="B22" s="42">
        <v>554.88</v>
      </c>
      <c r="C22" s="43">
        <v>99.08</v>
      </c>
      <c r="D22" s="44">
        <f t="shared" si="0"/>
        <v>455.8</v>
      </c>
      <c r="E22" s="40">
        <f t="shared" si="1"/>
        <v>1.0405536614454418E-2</v>
      </c>
      <c r="G22" s="9"/>
      <c r="H22" s="17"/>
      <c r="I22" s="8"/>
      <c r="J22" s="9"/>
      <c r="K22" s="16"/>
      <c r="L22" s="17"/>
      <c r="M22" s="16"/>
      <c r="N22" s="17"/>
      <c r="O22" s="16"/>
    </row>
    <row r="23" spans="1:15" ht="15" x14ac:dyDescent="0.3">
      <c r="A23" s="41">
        <v>3</v>
      </c>
      <c r="B23" s="42">
        <v>540.77</v>
      </c>
      <c r="C23" s="43">
        <v>98.9</v>
      </c>
      <c r="D23" s="44">
        <f t="shared" si="0"/>
        <v>441.87</v>
      </c>
      <c r="E23" s="40">
        <f t="shared" si="1"/>
        <v>-2.0474123598444565E-2</v>
      </c>
      <c r="G23" s="9"/>
      <c r="H23" s="17"/>
      <c r="I23" s="8"/>
      <c r="J23" s="9"/>
      <c r="K23" s="16"/>
      <c r="L23" s="17"/>
      <c r="M23" s="16"/>
      <c r="N23" s="17"/>
      <c r="O23" s="16"/>
    </row>
    <row r="24" spans="1:15" ht="15" x14ac:dyDescent="0.3">
      <c r="A24" s="41">
        <v>4</v>
      </c>
      <c r="B24" s="42">
        <v>537</v>
      </c>
      <c r="C24" s="43">
        <v>98.52</v>
      </c>
      <c r="D24" s="44">
        <f t="shared" si="0"/>
        <v>438.48</v>
      </c>
      <c r="E24" s="40">
        <f t="shared" si="1"/>
        <v>-2.7988987067340983E-2</v>
      </c>
      <c r="G24" s="9"/>
      <c r="H24" s="17"/>
      <c r="I24" s="8"/>
      <c r="J24" s="9"/>
      <c r="K24" s="16"/>
      <c r="L24" s="17"/>
      <c r="M24" s="16"/>
      <c r="N24" s="17"/>
      <c r="O24" s="16"/>
    </row>
    <row r="25" spans="1:15" ht="15" x14ac:dyDescent="0.3">
      <c r="A25" s="41">
        <v>5</v>
      </c>
      <c r="B25" s="42">
        <v>551.71</v>
      </c>
      <c r="C25" s="43">
        <v>99.01</v>
      </c>
      <c r="D25" s="44">
        <f t="shared" si="0"/>
        <v>452.70000000000005</v>
      </c>
      <c r="E25" s="40">
        <f t="shared" si="1"/>
        <v>3.5335375721008101E-3</v>
      </c>
      <c r="G25" s="9"/>
      <c r="H25" s="17"/>
      <c r="I25" s="8"/>
      <c r="J25" s="9"/>
      <c r="K25" s="16"/>
      <c r="L25" s="17"/>
      <c r="M25" s="16"/>
      <c r="N25" s="17"/>
      <c r="O25" s="16"/>
    </row>
    <row r="26" spans="1:15" ht="15" x14ac:dyDescent="0.3">
      <c r="A26" s="41">
        <v>6</v>
      </c>
      <c r="B26" s="42">
        <v>541.69000000000005</v>
      </c>
      <c r="C26" s="43">
        <v>95.25</v>
      </c>
      <c r="D26" s="44">
        <f t="shared" si="0"/>
        <v>446.44000000000005</v>
      </c>
      <c r="E26" s="40">
        <f t="shared" si="1"/>
        <v>-1.0343466945684349E-2</v>
      </c>
      <c r="G26" s="9"/>
      <c r="H26" s="17"/>
      <c r="I26" s="8"/>
      <c r="J26" s="9"/>
      <c r="K26" s="16"/>
      <c r="L26" s="17"/>
      <c r="M26" s="16"/>
      <c r="N26" s="17"/>
      <c r="O26" s="16"/>
    </row>
    <row r="27" spans="1:15" ht="15" x14ac:dyDescent="0.3">
      <c r="A27" s="41">
        <v>7</v>
      </c>
      <c r="B27" s="42">
        <v>551.41999999999996</v>
      </c>
      <c r="C27" s="43">
        <v>98.72</v>
      </c>
      <c r="D27" s="44">
        <f t="shared" si="0"/>
        <v>452.69999999999993</v>
      </c>
      <c r="E27" s="40">
        <f t="shared" si="1"/>
        <v>3.5335375721005581E-3</v>
      </c>
      <c r="G27" s="9"/>
      <c r="H27" s="17"/>
      <c r="I27" s="8"/>
      <c r="J27" s="9"/>
      <c r="K27" s="16"/>
      <c r="L27" s="17"/>
      <c r="M27" s="16"/>
      <c r="N27" s="17"/>
      <c r="O27" s="16"/>
    </row>
    <row r="28" spans="1:15" ht="15" x14ac:dyDescent="0.3">
      <c r="A28" s="41">
        <v>8</v>
      </c>
      <c r="B28" s="42">
        <v>549.91</v>
      </c>
      <c r="C28" s="43">
        <v>97.22</v>
      </c>
      <c r="D28" s="44">
        <f t="shared" si="0"/>
        <v>452.68999999999994</v>
      </c>
      <c r="E28" s="40">
        <f t="shared" si="1"/>
        <v>3.5113698332542758E-3</v>
      </c>
      <c r="G28" s="9"/>
      <c r="H28" s="17"/>
      <c r="I28" s="8"/>
      <c r="J28" s="9"/>
      <c r="K28" s="16"/>
      <c r="L28" s="17"/>
      <c r="M28" s="16"/>
      <c r="N28" s="17"/>
      <c r="O28" s="16"/>
    </row>
    <row r="29" spans="1:15" ht="15" x14ac:dyDescent="0.3">
      <c r="A29" s="41">
        <v>9</v>
      </c>
      <c r="B29" s="42">
        <v>555.64</v>
      </c>
      <c r="C29" s="43">
        <v>99.52</v>
      </c>
      <c r="D29" s="44">
        <f t="shared" si="0"/>
        <v>456.12</v>
      </c>
      <c r="E29" s="40">
        <f t="shared" si="1"/>
        <v>1.1114904257536072E-2</v>
      </c>
      <c r="G29" s="9"/>
      <c r="H29" s="17"/>
      <c r="I29" s="8"/>
      <c r="J29" s="9"/>
      <c r="K29" s="16"/>
      <c r="L29" s="17"/>
      <c r="M29" s="16"/>
      <c r="N29" s="17"/>
      <c r="O29" s="16"/>
    </row>
    <row r="30" spans="1:15" ht="15" x14ac:dyDescent="0.3">
      <c r="A30" s="41">
        <v>10</v>
      </c>
      <c r="B30" s="45">
        <v>551.55999999999995</v>
      </c>
      <c r="C30" s="43">
        <v>98.39</v>
      </c>
      <c r="D30" s="44">
        <f t="shared" si="0"/>
        <v>453.16999999999996</v>
      </c>
      <c r="E30" s="40">
        <f t="shared" si="1"/>
        <v>4.5754212978768218E-3</v>
      </c>
      <c r="G30" s="9"/>
      <c r="H30" s="17"/>
      <c r="I30" s="8"/>
      <c r="J30" s="9"/>
      <c r="K30" s="16"/>
      <c r="L30" s="17"/>
      <c r="M30" s="16"/>
      <c r="N30" s="17"/>
      <c r="O30" s="16"/>
    </row>
    <row r="31" spans="1:15" ht="15" x14ac:dyDescent="0.3">
      <c r="A31" s="41">
        <v>11</v>
      </c>
      <c r="B31" s="45">
        <v>536.64</v>
      </c>
      <c r="C31" s="43">
        <v>97.31</v>
      </c>
      <c r="D31" s="44">
        <f t="shared" si="0"/>
        <v>439.33</v>
      </c>
      <c r="E31" s="40">
        <f t="shared" si="1"/>
        <v>-2.6104729265405371E-2</v>
      </c>
      <c r="G31" s="10"/>
      <c r="H31" s="10"/>
      <c r="I31" s="10"/>
      <c r="J31" s="10"/>
      <c r="K31" s="16"/>
      <c r="L31" s="10"/>
      <c r="M31" s="11"/>
      <c r="N31" s="10"/>
      <c r="O31" s="11"/>
    </row>
    <row r="32" spans="1:15" ht="15" x14ac:dyDescent="0.3">
      <c r="A32" s="41">
        <v>12</v>
      </c>
      <c r="B32" s="45">
        <v>554.33000000000004</v>
      </c>
      <c r="C32" s="43">
        <v>98.16</v>
      </c>
      <c r="D32" s="44">
        <f t="shared" si="0"/>
        <v>456.17000000000007</v>
      </c>
      <c r="E32" s="40">
        <f t="shared" si="1"/>
        <v>1.1225742951767734E-2</v>
      </c>
      <c r="G32" s="10"/>
      <c r="H32" s="10"/>
      <c r="I32" s="10"/>
      <c r="J32" s="10"/>
      <c r="K32" s="16"/>
      <c r="L32" s="10"/>
      <c r="M32" s="10"/>
      <c r="N32" s="10"/>
      <c r="O32" s="10"/>
    </row>
    <row r="33" spans="1:15" ht="15" x14ac:dyDescent="0.3">
      <c r="A33" s="41">
        <v>13</v>
      </c>
      <c r="B33" s="45">
        <v>557.07000000000005</v>
      </c>
      <c r="C33" s="43">
        <v>97.65</v>
      </c>
      <c r="D33" s="44">
        <f t="shared" si="0"/>
        <v>459.42000000000007</v>
      </c>
      <c r="E33" s="40">
        <f t="shared" si="1"/>
        <v>1.8430258076815951E-2</v>
      </c>
      <c r="G33" s="12"/>
      <c r="H33" s="12"/>
      <c r="I33" s="12"/>
      <c r="J33" s="12"/>
      <c r="K33" s="18"/>
      <c r="L33" s="12"/>
      <c r="M33" s="12"/>
      <c r="N33" s="13"/>
      <c r="O33" s="12"/>
    </row>
    <row r="34" spans="1:15" ht="15" x14ac:dyDescent="0.3">
      <c r="A34" s="41">
        <v>14</v>
      </c>
      <c r="B34" s="45">
        <v>544.59</v>
      </c>
      <c r="C34" s="43">
        <v>98.85</v>
      </c>
      <c r="D34" s="44">
        <f t="shared" si="0"/>
        <v>445.74</v>
      </c>
      <c r="E34" s="40">
        <f t="shared" si="1"/>
        <v>-1.1895208664925603E-2</v>
      </c>
      <c r="G34" s="14"/>
      <c r="H34" s="19"/>
      <c r="I34" s="19"/>
      <c r="J34" s="14"/>
      <c r="K34" s="20"/>
      <c r="L34" s="15"/>
      <c r="M34" s="19"/>
      <c r="N34" s="15"/>
      <c r="O34" s="19"/>
    </row>
    <row r="35" spans="1:15" ht="15" x14ac:dyDescent="0.3">
      <c r="A35" s="41">
        <v>15</v>
      </c>
      <c r="B35" s="45">
        <v>554.52</v>
      </c>
      <c r="C35" s="43">
        <v>93.95</v>
      </c>
      <c r="D35" s="44">
        <f t="shared" si="0"/>
        <v>460.57</v>
      </c>
      <c r="E35" s="40">
        <f t="shared" si="1"/>
        <v>2.0979548044140529E-2</v>
      </c>
      <c r="G35" s="14"/>
      <c r="J35" s="14"/>
      <c r="K35" s="20"/>
      <c r="L35" s="15"/>
      <c r="N35" s="15"/>
    </row>
    <row r="36" spans="1:15" ht="15" x14ac:dyDescent="0.3">
      <c r="A36" s="41">
        <v>16</v>
      </c>
      <c r="B36" s="45">
        <v>546.71</v>
      </c>
      <c r="C36" s="43">
        <v>98.75</v>
      </c>
      <c r="D36" s="44">
        <f t="shared" si="0"/>
        <v>447.96000000000004</v>
      </c>
      <c r="E36" s="40">
        <f t="shared" si="1"/>
        <v>-6.9739706410464541E-3</v>
      </c>
      <c r="G36" s="21"/>
      <c r="H36" s="21"/>
    </row>
    <row r="37" spans="1:15" ht="15" x14ac:dyDescent="0.3">
      <c r="A37" s="41">
        <v>17</v>
      </c>
      <c r="B37" s="45">
        <v>566.75</v>
      </c>
      <c r="C37" s="43">
        <v>98.45</v>
      </c>
      <c r="D37" s="44">
        <f t="shared" si="0"/>
        <v>468.3</v>
      </c>
      <c r="E37" s="40">
        <f t="shared" si="1"/>
        <v>3.8115210172332173E-2</v>
      </c>
    </row>
    <row r="38" spans="1:15" ht="15" x14ac:dyDescent="0.3">
      <c r="A38" s="41">
        <v>18</v>
      </c>
      <c r="B38" s="45">
        <v>542.85</v>
      </c>
      <c r="C38" s="43">
        <v>96.79</v>
      </c>
      <c r="D38" s="44">
        <f t="shared" si="0"/>
        <v>446.06</v>
      </c>
      <c r="E38" s="40">
        <f t="shared" si="1"/>
        <v>-1.1185841021843949E-2</v>
      </c>
    </row>
    <row r="39" spans="1:15" ht="15" x14ac:dyDescent="0.3">
      <c r="A39" s="41">
        <v>19</v>
      </c>
      <c r="B39" s="45">
        <v>544.47</v>
      </c>
      <c r="C39" s="43">
        <v>98.54</v>
      </c>
      <c r="D39" s="44">
        <f t="shared" si="0"/>
        <v>445.93</v>
      </c>
      <c r="E39" s="40">
        <f t="shared" si="1"/>
        <v>-1.1474021626845866E-2</v>
      </c>
    </row>
    <row r="40" spans="1:15" ht="14.25" customHeight="1" x14ac:dyDescent="0.3">
      <c r="A40" s="46">
        <v>20</v>
      </c>
      <c r="B40" s="47">
        <v>553.83000000000004</v>
      </c>
      <c r="C40" s="48">
        <v>100.2</v>
      </c>
      <c r="D40" s="49">
        <f t="shared" si="0"/>
        <v>453.63000000000005</v>
      </c>
      <c r="E40" s="50">
        <f t="shared" si="1"/>
        <v>5.5951372848069298E-3</v>
      </c>
    </row>
    <row r="41" spans="1:15" ht="14.25" customHeight="1" x14ac:dyDescent="0.3">
      <c r="B41" s="28"/>
      <c r="D41" s="16"/>
      <c r="G41" s="9"/>
    </row>
    <row r="42" spans="1:15" x14ac:dyDescent="0.3">
      <c r="A42" s="51" t="s">
        <v>46</v>
      </c>
      <c r="B42" s="52">
        <f>SUM(B21:B40)</f>
        <v>10980.839999999998</v>
      </c>
      <c r="C42" s="53">
        <f>SUM(C21:C40)</f>
        <v>1958.7200000000003</v>
      </c>
      <c r="D42" s="54">
        <f>SUM(D21:D40)</f>
        <v>9022.119999999999</v>
      </c>
    </row>
    <row r="43" spans="1:15" ht="15.75" customHeight="1" x14ac:dyDescent="0.3">
      <c r="A43" s="55" t="s">
        <v>47</v>
      </c>
      <c r="B43" s="56">
        <f>AVERAGE(B21:B40)</f>
        <v>549.04199999999992</v>
      </c>
      <c r="C43" s="57">
        <f>AVERAGE(C21:C40)</f>
        <v>97.936000000000007</v>
      </c>
      <c r="D43" s="58">
        <f>AVERAGE(D21:D40)</f>
        <v>451.10599999999994</v>
      </c>
    </row>
    <row r="44" spans="1:15" x14ac:dyDescent="0.3">
      <c r="A44" s="22"/>
      <c r="B44" s="59"/>
      <c r="C44" s="59"/>
      <c r="D44" s="28"/>
    </row>
    <row r="45" spans="1:15" ht="14.25" customHeight="1" x14ac:dyDescent="0.3">
      <c r="A45" s="22"/>
      <c r="B45" s="22"/>
      <c r="C45" s="22"/>
      <c r="D45" s="28"/>
    </row>
    <row r="46" spans="1:15" ht="30.75" customHeight="1" x14ac:dyDescent="0.3">
      <c r="B46" s="60" t="s">
        <v>47</v>
      </c>
      <c r="C46" s="61" t="s">
        <v>48</v>
      </c>
    </row>
    <row r="47" spans="1:15" ht="15.75" customHeight="1" x14ac:dyDescent="0.3">
      <c r="B47" s="311">
        <f>D43</f>
        <v>451.10599999999994</v>
      </c>
      <c r="C47" s="62">
        <f>-(IF(D43&gt;300, 7.5%, 10%))</f>
        <v>-7.4999999999999997E-2</v>
      </c>
      <c r="D47" s="63">
        <f>IF(D43&lt;300, D43*0.9, D43*0.925)</f>
        <v>417.27304999999996</v>
      </c>
    </row>
    <row r="48" spans="1:15" ht="15.75" customHeight="1" x14ac:dyDescent="0.3">
      <c r="B48" s="312"/>
      <c r="C48" s="64">
        <f>+(IF(D43&gt;300, 7.5%, 10%))</f>
        <v>7.4999999999999997E-2</v>
      </c>
      <c r="D48" s="63">
        <f>IF(D43&lt;300, D43*1.1, D43*1.075)</f>
        <v>484.93894999999992</v>
      </c>
    </row>
    <row r="49" spans="1:7" ht="14.25" customHeight="1" x14ac:dyDescent="0.3">
      <c r="A49" s="65"/>
      <c r="D49" s="66"/>
    </row>
    <row r="50" spans="1:7" ht="15" customHeight="1" x14ac:dyDescent="0.3">
      <c r="B50" s="313" t="s">
        <v>26</v>
      </c>
      <c r="C50" s="313"/>
      <c r="D50" s="28"/>
      <c r="E50" s="67" t="s">
        <v>27</v>
      </c>
      <c r="F50" s="68"/>
      <c r="G50" s="67" t="s">
        <v>28</v>
      </c>
    </row>
    <row r="51" spans="1:7" ht="15" customHeight="1" x14ac:dyDescent="0.3">
      <c r="A51" s="69" t="s">
        <v>29</v>
      </c>
      <c r="B51" s="70"/>
      <c r="C51" s="70"/>
      <c r="D51" s="28"/>
      <c r="E51" s="70"/>
      <c r="F51" s="22"/>
      <c r="G51" s="71"/>
    </row>
    <row r="52" spans="1:7" ht="15" customHeight="1" x14ac:dyDescent="0.3">
      <c r="A52" s="69" t="s">
        <v>30</v>
      </c>
      <c r="B52" s="72"/>
      <c r="C52" s="72"/>
      <c r="D52" s="28"/>
      <c r="E52" s="72"/>
      <c r="F52" s="22"/>
      <c r="G52" s="73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46" zoomScaleNormal="40" zoomScalePageLayoutView="46" workbookViewId="0">
      <selection activeCell="B121" sqref="B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7" t="s">
        <v>49</v>
      </c>
      <c r="B1" s="317"/>
      <c r="C1" s="317"/>
      <c r="D1" s="317"/>
      <c r="E1" s="317"/>
      <c r="F1" s="317"/>
      <c r="G1" s="317"/>
      <c r="H1" s="317"/>
      <c r="I1" s="317"/>
    </row>
    <row r="2" spans="1:9" ht="18.75" customHeight="1" x14ac:dyDescent="0.25">
      <c r="A2" s="317"/>
      <c r="B2" s="317"/>
      <c r="C2" s="317"/>
      <c r="D2" s="317"/>
      <c r="E2" s="317"/>
      <c r="F2" s="317"/>
      <c r="G2" s="317"/>
      <c r="H2" s="317"/>
      <c r="I2" s="317"/>
    </row>
    <row r="3" spans="1:9" ht="18.75" customHeight="1" x14ac:dyDescent="0.25">
      <c r="A3" s="317"/>
      <c r="B3" s="317"/>
      <c r="C3" s="317"/>
      <c r="D3" s="317"/>
      <c r="E3" s="317"/>
      <c r="F3" s="317"/>
      <c r="G3" s="317"/>
      <c r="H3" s="317"/>
      <c r="I3" s="317"/>
    </row>
    <row r="4" spans="1:9" ht="18.75" customHeight="1" x14ac:dyDescent="0.25">
      <c r="A4" s="317"/>
      <c r="B4" s="317"/>
      <c r="C4" s="317"/>
      <c r="D4" s="317"/>
      <c r="E4" s="317"/>
      <c r="F4" s="317"/>
      <c r="G4" s="317"/>
      <c r="H4" s="317"/>
      <c r="I4" s="317"/>
    </row>
    <row r="5" spans="1:9" ht="18.75" customHeight="1" x14ac:dyDescent="0.25">
      <c r="A5" s="317"/>
      <c r="B5" s="317"/>
      <c r="C5" s="317"/>
      <c r="D5" s="317"/>
      <c r="E5" s="317"/>
      <c r="F5" s="317"/>
      <c r="G5" s="317"/>
      <c r="H5" s="317"/>
      <c r="I5" s="317"/>
    </row>
    <row r="6" spans="1:9" ht="18.75" customHeight="1" x14ac:dyDescent="0.25">
      <c r="A6" s="317"/>
      <c r="B6" s="317"/>
      <c r="C6" s="317"/>
      <c r="D6" s="317"/>
      <c r="E6" s="317"/>
      <c r="F6" s="317"/>
      <c r="G6" s="317"/>
      <c r="H6" s="317"/>
      <c r="I6" s="317"/>
    </row>
    <row r="7" spans="1:9" ht="18.75" customHeight="1" x14ac:dyDescent="0.25">
      <c r="A7" s="317"/>
      <c r="B7" s="317"/>
      <c r="C7" s="317"/>
      <c r="D7" s="317"/>
      <c r="E7" s="317"/>
      <c r="F7" s="317"/>
      <c r="G7" s="317"/>
      <c r="H7" s="317"/>
      <c r="I7" s="317"/>
    </row>
    <row r="8" spans="1:9" x14ac:dyDescent="0.25">
      <c r="A8" s="318" t="s">
        <v>50</v>
      </c>
      <c r="B8" s="318"/>
      <c r="C8" s="318"/>
      <c r="D8" s="318"/>
      <c r="E8" s="318"/>
      <c r="F8" s="318"/>
      <c r="G8" s="318"/>
      <c r="H8" s="318"/>
      <c r="I8" s="318"/>
    </row>
    <row r="9" spans="1:9" x14ac:dyDescent="0.25">
      <c r="A9" s="318"/>
      <c r="B9" s="318"/>
      <c r="C9" s="318"/>
      <c r="D9" s="318"/>
      <c r="E9" s="318"/>
      <c r="F9" s="318"/>
      <c r="G9" s="318"/>
      <c r="H9" s="318"/>
      <c r="I9" s="318"/>
    </row>
    <row r="10" spans="1:9" x14ac:dyDescent="0.25">
      <c r="A10" s="318"/>
      <c r="B10" s="318"/>
      <c r="C10" s="318"/>
      <c r="D10" s="318"/>
      <c r="E10" s="318"/>
      <c r="F10" s="318"/>
      <c r="G10" s="318"/>
      <c r="H10" s="318"/>
      <c r="I10" s="318"/>
    </row>
    <row r="11" spans="1:9" x14ac:dyDescent="0.25">
      <c r="A11" s="318"/>
      <c r="B11" s="318"/>
      <c r="C11" s="318"/>
      <c r="D11" s="318"/>
      <c r="E11" s="318"/>
      <c r="F11" s="318"/>
      <c r="G11" s="318"/>
      <c r="H11" s="318"/>
      <c r="I11" s="318"/>
    </row>
    <row r="12" spans="1:9" x14ac:dyDescent="0.25">
      <c r="A12" s="318"/>
      <c r="B12" s="318"/>
      <c r="C12" s="318"/>
      <c r="D12" s="318"/>
      <c r="E12" s="318"/>
      <c r="F12" s="318"/>
      <c r="G12" s="318"/>
      <c r="H12" s="318"/>
      <c r="I12" s="318"/>
    </row>
    <row r="13" spans="1:9" x14ac:dyDescent="0.25">
      <c r="A13" s="318"/>
      <c r="B13" s="318"/>
      <c r="C13" s="318"/>
      <c r="D13" s="318"/>
      <c r="E13" s="318"/>
      <c r="F13" s="318"/>
      <c r="G13" s="318"/>
      <c r="H13" s="318"/>
      <c r="I13" s="318"/>
    </row>
    <row r="14" spans="1:9" x14ac:dyDescent="0.25">
      <c r="A14" s="318"/>
      <c r="B14" s="318"/>
      <c r="C14" s="318"/>
      <c r="D14" s="318"/>
      <c r="E14" s="318"/>
      <c r="F14" s="318"/>
      <c r="G14" s="318"/>
      <c r="H14" s="318"/>
      <c r="I14" s="318"/>
    </row>
    <row r="15" spans="1:9" ht="19.5" customHeight="1" x14ac:dyDescent="0.3">
      <c r="A15" s="74"/>
    </row>
    <row r="16" spans="1:9" ht="19.5" customHeight="1" x14ac:dyDescent="0.3">
      <c r="A16" s="350" t="s">
        <v>31</v>
      </c>
      <c r="B16" s="351"/>
      <c r="C16" s="351"/>
      <c r="D16" s="351"/>
      <c r="E16" s="351"/>
      <c r="F16" s="351"/>
      <c r="G16" s="351"/>
      <c r="H16" s="352"/>
    </row>
    <row r="17" spans="1:14" ht="20.25" customHeight="1" x14ac:dyDescent="0.25">
      <c r="A17" s="353" t="s">
        <v>51</v>
      </c>
      <c r="B17" s="353"/>
      <c r="C17" s="353"/>
      <c r="D17" s="353"/>
      <c r="E17" s="353"/>
      <c r="F17" s="353"/>
      <c r="G17" s="353"/>
      <c r="H17" s="353"/>
    </row>
    <row r="18" spans="1:14" ht="26.25" customHeight="1" x14ac:dyDescent="0.4">
      <c r="A18" s="76" t="s">
        <v>33</v>
      </c>
      <c r="B18" s="349" t="s">
        <v>5</v>
      </c>
      <c r="C18" s="349"/>
      <c r="D18" s="222"/>
      <c r="E18" s="77"/>
      <c r="F18" s="78"/>
      <c r="G18" s="78"/>
      <c r="H18" s="78"/>
    </row>
    <row r="19" spans="1:14" ht="26.25" customHeight="1" x14ac:dyDescent="0.4">
      <c r="A19" s="76" t="s">
        <v>34</v>
      </c>
      <c r="B19" s="79" t="s">
        <v>7</v>
      </c>
      <c r="C19" s="231">
        <v>1</v>
      </c>
      <c r="D19" s="78"/>
      <c r="E19" s="78"/>
      <c r="F19" s="78"/>
      <c r="G19" s="78"/>
      <c r="H19" s="78"/>
    </row>
    <row r="20" spans="1:14" ht="26.25" customHeight="1" x14ac:dyDescent="0.4">
      <c r="A20" s="76" t="s">
        <v>35</v>
      </c>
      <c r="B20" s="354" t="s">
        <v>9</v>
      </c>
      <c r="C20" s="354"/>
      <c r="D20" s="78"/>
      <c r="E20" s="78"/>
      <c r="F20" s="78"/>
      <c r="G20" s="78"/>
      <c r="H20" s="78"/>
    </row>
    <row r="21" spans="1:14" ht="26.25" customHeight="1" x14ac:dyDescent="0.4">
      <c r="A21" s="76" t="s">
        <v>36</v>
      </c>
      <c r="B21" s="354" t="s">
        <v>11</v>
      </c>
      <c r="C21" s="354"/>
      <c r="D21" s="354"/>
      <c r="E21" s="354"/>
      <c r="F21" s="354"/>
      <c r="G21" s="354"/>
      <c r="H21" s="354"/>
      <c r="I21" s="80"/>
    </row>
    <row r="22" spans="1:14" ht="26.25" customHeight="1" x14ac:dyDescent="0.4">
      <c r="A22" s="76" t="s">
        <v>37</v>
      </c>
      <c r="B22" s="81" t="s">
        <v>12</v>
      </c>
      <c r="C22" s="78"/>
      <c r="D22" s="78"/>
      <c r="E22" s="78"/>
      <c r="F22" s="78"/>
      <c r="G22" s="78"/>
      <c r="H22" s="78"/>
    </row>
    <row r="23" spans="1:14" ht="26.25" customHeight="1" x14ac:dyDescent="0.4">
      <c r="A23" s="76" t="s">
        <v>38</v>
      </c>
      <c r="B23" s="81"/>
      <c r="C23" s="78"/>
      <c r="D23" s="78"/>
      <c r="E23" s="78"/>
      <c r="F23" s="78"/>
      <c r="G23" s="78"/>
      <c r="H23" s="78"/>
    </row>
    <row r="24" spans="1:14" ht="18.75" x14ac:dyDescent="0.3">
      <c r="A24" s="76"/>
      <c r="B24" s="82"/>
    </row>
    <row r="25" spans="1:14" ht="18.75" x14ac:dyDescent="0.3">
      <c r="A25" s="83" t="s">
        <v>1</v>
      </c>
      <c r="B25" s="82"/>
    </row>
    <row r="26" spans="1:14" ht="26.25" customHeight="1" x14ac:dyDescent="0.4">
      <c r="A26" s="84" t="s">
        <v>4</v>
      </c>
      <c r="B26" s="349" t="s">
        <v>9</v>
      </c>
      <c r="C26" s="349"/>
    </row>
    <row r="27" spans="1:14" ht="26.25" customHeight="1" x14ac:dyDescent="0.4">
      <c r="A27" s="85" t="s">
        <v>52</v>
      </c>
      <c r="B27" s="355" t="s">
        <v>135</v>
      </c>
      <c r="C27" s="355"/>
    </row>
    <row r="28" spans="1:14" ht="27" customHeight="1" x14ac:dyDescent="0.4">
      <c r="A28" s="85" t="s">
        <v>6</v>
      </c>
      <c r="B28" s="86">
        <v>99.3</v>
      </c>
    </row>
    <row r="29" spans="1:14" s="4" customFormat="1" ht="27" customHeight="1" x14ac:dyDescent="0.4">
      <c r="A29" s="85" t="s">
        <v>53</v>
      </c>
      <c r="B29" s="87">
        <v>0</v>
      </c>
      <c r="C29" s="325" t="s">
        <v>54</v>
      </c>
      <c r="D29" s="326"/>
      <c r="E29" s="326"/>
      <c r="F29" s="326"/>
      <c r="G29" s="327"/>
      <c r="I29" s="88"/>
      <c r="J29" s="88"/>
      <c r="K29" s="88"/>
      <c r="L29" s="88"/>
    </row>
    <row r="30" spans="1:14" s="4" customFormat="1" ht="19.5" customHeight="1" x14ac:dyDescent="0.3">
      <c r="A30" s="85" t="s">
        <v>55</v>
      </c>
      <c r="B30" s="89">
        <f>B28-B29</f>
        <v>99.3</v>
      </c>
      <c r="C30" s="90"/>
      <c r="D30" s="90"/>
      <c r="E30" s="90"/>
      <c r="F30" s="90"/>
      <c r="G30" s="91"/>
      <c r="I30" s="88"/>
      <c r="J30" s="88"/>
      <c r="K30" s="88"/>
      <c r="L30" s="88"/>
    </row>
    <row r="31" spans="1:14" s="4" customFormat="1" ht="27" customHeight="1" x14ac:dyDescent="0.4">
      <c r="A31" s="85" t="s">
        <v>56</v>
      </c>
      <c r="B31" s="92">
        <v>1</v>
      </c>
      <c r="C31" s="328" t="s">
        <v>57</v>
      </c>
      <c r="D31" s="329"/>
      <c r="E31" s="329"/>
      <c r="F31" s="329"/>
      <c r="G31" s="329"/>
      <c r="H31" s="330"/>
      <c r="I31" s="88"/>
      <c r="J31" s="88"/>
      <c r="K31" s="88"/>
      <c r="L31" s="88"/>
    </row>
    <row r="32" spans="1:14" s="4" customFormat="1" ht="27" customHeight="1" x14ac:dyDescent="0.4">
      <c r="A32" s="85" t="s">
        <v>58</v>
      </c>
      <c r="B32" s="92">
        <v>1</v>
      </c>
      <c r="C32" s="328" t="s">
        <v>59</v>
      </c>
      <c r="D32" s="329"/>
      <c r="E32" s="329"/>
      <c r="F32" s="329"/>
      <c r="G32" s="329"/>
      <c r="H32" s="330"/>
      <c r="I32" s="88"/>
      <c r="J32" s="88"/>
      <c r="K32" s="88"/>
      <c r="L32" s="93"/>
      <c r="M32" s="93"/>
      <c r="N32" s="94"/>
    </row>
    <row r="33" spans="1:14" s="4" customFormat="1" ht="17.25" customHeight="1" x14ac:dyDescent="0.3">
      <c r="A33" s="85"/>
      <c r="B33" s="95"/>
      <c r="C33" s="96"/>
      <c r="D33" s="96"/>
      <c r="E33" s="96"/>
      <c r="F33" s="96"/>
      <c r="G33" s="96"/>
      <c r="H33" s="96"/>
      <c r="I33" s="88"/>
      <c r="J33" s="88"/>
      <c r="K33" s="88"/>
      <c r="L33" s="93"/>
      <c r="M33" s="93"/>
      <c r="N33" s="94"/>
    </row>
    <row r="34" spans="1:14" s="4" customFormat="1" ht="18.75" x14ac:dyDescent="0.3">
      <c r="A34" s="85" t="s">
        <v>60</v>
      </c>
      <c r="B34" s="97">
        <f>B31/B32</f>
        <v>1</v>
      </c>
      <c r="C34" s="75" t="s">
        <v>61</v>
      </c>
      <c r="D34" s="75"/>
      <c r="E34" s="75"/>
      <c r="F34" s="75"/>
      <c r="G34" s="75"/>
      <c r="I34" s="88"/>
      <c r="J34" s="88"/>
      <c r="K34" s="88"/>
      <c r="L34" s="93"/>
      <c r="M34" s="93"/>
      <c r="N34" s="94"/>
    </row>
    <row r="35" spans="1:14" s="4" customFormat="1" ht="19.5" customHeight="1" x14ac:dyDescent="0.3">
      <c r="A35" s="85"/>
      <c r="B35" s="89"/>
      <c r="G35" s="75"/>
      <c r="I35" s="88"/>
      <c r="J35" s="88"/>
      <c r="K35" s="88"/>
      <c r="L35" s="93"/>
      <c r="M35" s="93"/>
      <c r="N35" s="94"/>
    </row>
    <row r="36" spans="1:14" s="4" customFormat="1" ht="27" customHeight="1" x14ac:dyDescent="0.4">
      <c r="A36" s="98" t="s">
        <v>62</v>
      </c>
      <c r="B36" s="99">
        <v>100</v>
      </c>
      <c r="C36" s="75"/>
      <c r="D36" s="331" t="s">
        <v>63</v>
      </c>
      <c r="E36" s="356"/>
      <c r="F36" s="331" t="s">
        <v>64</v>
      </c>
      <c r="G36" s="332"/>
      <c r="J36" s="88"/>
      <c r="K36" s="88"/>
      <c r="L36" s="93"/>
      <c r="M36" s="93"/>
      <c r="N36" s="94"/>
    </row>
    <row r="37" spans="1:14" s="4" customFormat="1" ht="27" customHeight="1" x14ac:dyDescent="0.4">
      <c r="A37" s="100" t="s">
        <v>65</v>
      </c>
      <c r="B37" s="101">
        <v>1</v>
      </c>
      <c r="C37" s="102" t="s">
        <v>66</v>
      </c>
      <c r="D37" s="103" t="s">
        <v>67</v>
      </c>
      <c r="E37" s="104" t="s">
        <v>68</v>
      </c>
      <c r="F37" s="103" t="s">
        <v>67</v>
      </c>
      <c r="G37" s="105" t="s">
        <v>68</v>
      </c>
      <c r="I37" s="106" t="s">
        <v>69</v>
      </c>
      <c r="J37" s="88"/>
      <c r="K37" s="88"/>
      <c r="L37" s="93"/>
      <c r="M37" s="93"/>
      <c r="N37" s="94"/>
    </row>
    <row r="38" spans="1:14" s="4" customFormat="1" ht="26.25" customHeight="1" x14ac:dyDescent="0.4">
      <c r="A38" s="100" t="s">
        <v>70</v>
      </c>
      <c r="B38" s="101">
        <v>1</v>
      </c>
      <c r="C38" s="107">
        <v>1</v>
      </c>
      <c r="D38" s="108">
        <v>95258423</v>
      </c>
      <c r="E38" s="109">
        <f>IF(ISBLANK(D38),"-",$D$48/$D$45*D38)</f>
        <v>97489768.828957155</v>
      </c>
      <c r="F38" s="108">
        <v>100877794</v>
      </c>
      <c r="G38" s="110">
        <f>IF(ISBLANK(F38),"-",$D$48/$F$45*F38)</f>
        <v>96494031.549111247</v>
      </c>
      <c r="I38" s="111"/>
      <c r="J38" s="88"/>
      <c r="K38" s="88"/>
      <c r="L38" s="93"/>
      <c r="M38" s="93"/>
      <c r="N38" s="94"/>
    </row>
    <row r="39" spans="1:14" s="4" customFormat="1" ht="26.25" customHeight="1" x14ac:dyDescent="0.4">
      <c r="A39" s="100" t="s">
        <v>71</v>
      </c>
      <c r="B39" s="101">
        <v>1</v>
      </c>
      <c r="C39" s="112">
        <v>2</v>
      </c>
      <c r="D39" s="113">
        <v>93600465</v>
      </c>
      <c r="E39" s="114">
        <f>IF(ISBLANK(D39),"-",$D$48/$D$45*D39)</f>
        <v>95792974.602706745</v>
      </c>
      <c r="F39" s="113">
        <v>99510700</v>
      </c>
      <c r="G39" s="115">
        <f>IF(ISBLANK(F39),"-",$D$48/$F$45*F39)</f>
        <v>95186346.216830879</v>
      </c>
      <c r="I39" s="333">
        <f>ABS((F43/D43*D42)-F42)/D42</f>
        <v>4.4904136358243181E-3</v>
      </c>
      <c r="J39" s="88"/>
      <c r="K39" s="88"/>
      <c r="L39" s="93"/>
      <c r="M39" s="93"/>
      <c r="N39" s="94"/>
    </row>
    <row r="40" spans="1:14" ht="26.25" customHeight="1" x14ac:dyDescent="0.4">
      <c r="A40" s="100" t="s">
        <v>72</v>
      </c>
      <c r="B40" s="101">
        <v>1</v>
      </c>
      <c r="C40" s="112">
        <v>3</v>
      </c>
      <c r="D40" s="113">
        <v>94320441</v>
      </c>
      <c r="E40" s="114">
        <f>IF(ISBLANK(D40),"-",$D$48/$D$45*D40)</f>
        <v>96529815.415223628</v>
      </c>
      <c r="F40" s="113">
        <v>101318773</v>
      </c>
      <c r="G40" s="115">
        <f>IF(ISBLANK(F40),"-",$D$48/$F$45*F40)</f>
        <v>96915847.291220918</v>
      </c>
      <c r="I40" s="333"/>
      <c r="L40" s="93"/>
      <c r="M40" s="93"/>
      <c r="N40" s="116"/>
    </row>
    <row r="41" spans="1:14" ht="27" customHeight="1" x14ac:dyDescent="0.4">
      <c r="A41" s="100" t="s">
        <v>73</v>
      </c>
      <c r="B41" s="101">
        <v>1</v>
      </c>
      <c r="C41" s="117">
        <v>4</v>
      </c>
      <c r="D41" s="118"/>
      <c r="E41" s="119" t="str">
        <f>IF(ISBLANK(D41),"-",$D$48/$D$45*D41)</f>
        <v>-</v>
      </c>
      <c r="F41" s="118"/>
      <c r="G41" s="120" t="str">
        <f>IF(ISBLANK(F41),"-",$D$48/$F$45*F41)</f>
        <v>-</v>
      </c>
      <c r="I41" s="121"/>
      <c r="L41" s="93"/>
      <c r="M41" s="93"/>
      <c r="N41" s="116"/>
    </row>
    <row r="42" spans="1:14" ht="27" customHeight="1" x14ac:dyDescent="0.4">
      <c r="A42" s="100" t="s">
        <v>74</v>
      </c>
      <c r="B42" s="101">
        <v>1</v>
      </c>
      <c r="C42" s="122" t="s">
        <v>75</v>
      </c>
      <c r="D42" s="123">
        <f>AVERAGE(D38:D41)</f>
        <v>94393109.666666672</v>
      </c>
      <c r="E42" s="124">
        <f>AVERAGE(E38:E41)</f>
        <v>96604186.282295838</v>
      </c>
      <c r="F42" s="123">
        <f>AVERAGE(F38:F41)</f>
        <v>100569089</v>
      </c>
      <c r="G42" s="125">
        <f>AVERAGE(G38:G41)</f>
        <v>96198741.685721025</v>
      </c>
      <c r="H42" s="126"/>
    </row>
    <row r="43" spans="1:14" ht="26.25" customHeight="1" x14ac:dyDescent="0.4">
      <c r="A43" s="100" t="s">
        <v>76</v>
      </c>
      <c r="B43" s="101">
        <v>1</v>
      </c>
      <c r="C43" s="127" t="s">
        <v>77</v>
      </c>
      <c r="D43" s="128">
        <v>24.6</v>
      </c>
      <c r="E43" s="116"/>
      <c r="F43" s="128">
        <v>26.32</v>
      </c>
      <c r="H43" s="126"/>
    </row>
    <row r="44" spans="1:14" ht="26.25" customHeight="1" x14ac:dyDescent="0.4">
      <c r="A44" s="100" t="s">
        <v>78</v>
      </c>
      <c r="B44" s="101">
        <v>1</v>
      </c>
      <c r="C44" s="129" t="s">
        <v>79</v>
      </c>
      <c r="D44" s="130">
        <f>D43*$B$34</f>
        <v>24.6</v>
      </c>
      <c r="E44" s="131"/>
      <c r="F44" s="130">
        <f>F43*$B$34</f>
        <v>26.32</v>
      </c>
      <c r="H44" s="126"/>
    </row>
    <row r="45" spans="1:14" ht="19.5" customHeight="1" x14ac:dyDescent="0.3">
      <c r="A45" s="100" t="s">
        <v>80</v>
      </c>
      <c r="B45" s="132">
        <f>(B44/B43)*(B42/B41)*(B40/B39)*(B38/B37)*B36</f>
        <v>100</v>
      </c>
      <c r="C45" s="129" t="s">
        <v>81</v>
      </c>
      <c r="D45" s="133">
        <f>D44*$B$30/100</f>
        <v>24.427800000000001</v>
      </c>
      <c r="E45" s="134"/>
      <c r="F45" s="133">
        <f>F44*$B$30/100</f>
        <v>26.135760000000001</v>
      </c>
      <c r="H45" s="126"/>
    </row>
    <row r="46" spans="1:14" ht="19.5" customHeight="1" x14ac:dyDescent="0.3">
      <c r="A46" s="319" t="s">
        <v>82</v>
      </c>
      <c r="B46" s="320"/>
      <c r="C46" s="129" t="s">
        <v>83</v>
      </c>
      <c r="D46" s="135">
        <f>D45/$B$45</f>
        <v>0.24427800000000002</v>
      </c>
      <c r="E46" s="136"/>
      <c r="F46" s="137">
        <f>F45/$B$45</f>
        <v>0.26135760000000002</v>
      </c>
      <c r="H46" s="126"/>
    </row>
    <row r="47" spans="1:14" ht="27" customHeight="1" x14ac:dyDescent="0.4">
      <c r="A47" s="321"/>
      <c r="B47" s="322"/>
      <c r="C47" s="138" t="s">
        <v>84</v>
      </c>
      <c r="D47" s="139">
        <v>0.25</v>
      </c>
      <c r="E47" s="140"/>
      <c r="F47" s="136"/>
      <c r="H47" s="126"/>
    </row>
    <row r="48" spans="1:14" ht="18.75" x14ac:dyDescent="0.3">
      <c r="C48" s="141" t="s">
        <v>85</v>
      </c>
      <c r="D48" s="133">
        <f>D47*$B$45</f>
        <v>25</v>
      </c>
      <c r="F48" s="142"/>
      <c r="H48" s="126"/>
    </row>
    <row r="49" spans="1:12" ht="19.5" customHeight="1" x14ac:dyDescent="0.3">
      <c r="C49" s="143" t="s">
        <v>86</v>
      </c>
      <c r="D49" s="144">
        <f>D48/B34</f>
        <v>25</v>
      </c>
      <c r="F49" s="142"/>
      <c r="H49" s="126"/>
    </row>
    <row r="50" spans="1:12" ht="18.75" x14ac:dyDescent="0.3">
      <c r="C50" s="98" t="s">
        <v>87</v>
      </c>
      <c r="D50" s="145">
        <f>AVERAGE(E38:E41,G38:G41)</f>
        <v>96401463.984008431</v>
      </c>
      <c r="F50" s="146"/>
      <c r="H50" s="126"/>
    </row>
    <row r="51" spans="1:12" ht="18.75" x14ac:dyDescent="0.3">
      <c r="C51" s="100" t="s">
        <v>88</v>
      </c>
      <c r="D51" s="147">
        <f>STDEV(E38:E41,G38:G41)/D50</f>
        <v>8.4538287650187654E-3</v>
      </c>
      <c r="F51" s="146"/>
      <c r="H51" s="126"/>
    </row>
    <row r="52" spans="1:12" ht="19.5" customHeight="1" x14ac:dyDescent="0.3">
      <c r="C52" s="148" t="s">
        <v>20</v>
      </c>
      <c r="D52" s="149">
        <f>COUNT(E38:E41,G38:G41)</f>
        <v>6</v>
      </c>
      <c r="F52" s="146"/>
    </row>
    <row r="54" spans="1:12" ht="18.75" x14ac:dyDescent="0.3">
      <c r="A54" s="150" t="s">
        <v>1</v>
      </c>
      <c r="B54" s="151" t="s">
        <v>89</v>
      </c>
    </row>
    <row r="55" spans="1:12" ht="18.75" x14ac:dyDescent="0.3">
      <c r="A55" s="75" t="s">
        <v>90</v>
      </c>
      <c r="B55" s="152" t="str">
        <f>B21</f>
        <v>each capsule contains 75 mg of palbociclib</v>
      </c>
    </row>
    <row r="56" spans="1:12" ht="26.25" customHeight="1" x14ac:dyDescent="0.4">
      <c r="A56" s="153" t="s">
        <v>91</v>
      </c>
      <c r="B56" s="154">
        <v>125</v>
      </c>
      <c r="C56" s="75" t="str">
        <f>B20</f>
        <v>Palbociclib</v>
      </c>
      <c r="H56" s="155"/>
    </row>
    <row r="57" spans="1:12" ht="18.75" x14ac:dyDescent="0.3">
      <c r="A57" s="152" t="s">
        <v>92</v>
      </c>
      <c r="B57" s="223">
        <f>Uniformity!B47</f>
        <v>451.10599999999994</v>
      </c>
      <c r="H57" s="155"/>
    </row>
    <row r="58" spans="1:12" ht="19.5" customHeight="1" x14ac:dyDescent="0.3">
      <c r="H58" s="155"/>
    </row>
    <row r="59" spans="1:12" s="4" customFormat="1" ht="27" customHeight="1" x14ac:dyDescent="0.4">
      <c r="A59" s="98" t="s">
        <v>93</v>
      </c>
      <c r="B59" s="99">
        <v>100</v>
      </c>
      <c r="C59" s="75"/>
      <c r="D59" s="156" t="s">
        <v>94</v>
      </c>
      <c r="E59" s="157" t="s">
        <v>66</v>
      </c>
      <c r="F59" s="157" t="s">
        <v>67</v>
      </c>
      <c r="G59" s="157" t="s">
        <v>95</v>
      </c>
      <c r="H59" s="102" t="s">
        <v>96</v>
      </c>
      <c r="L59" s="88"/>
    </row>
    <row r="60" spans="1:12" s="4" customFormat="1" ht="26.25" customHeight="1" x14ac:dyDescent="0.4">
      <c r="A60" s="100" t="s">
        <v>97</v>
      </c>
      <c r="B60" s="101">
        <v>5</v>
      </c>
      <c r="C60" s="336" t="s">
        <v>98</v>
      </c>
      <c r="D60" s="339">
        <v>901.09</v>
      </c>
      <c r="E60" s="158">
        <v>1</v>
      </c>
      <c r="F60" s="159">
        <v>92824118</v>
      </c>
      <c r="G60" s="224">
        <f>IF(ISBLANK(F60),"-",(F60/$D$50*$D$47*$B$68)*($B$57/$D$60))</f>
        <v>120.51126470451848</v>
      </c>
      <c r="H60" s="242">
        <f t="shared" ref="H60:H71" si="0">IF(ISBLANK(F60),"-",(G60/$B$56)*100)</f>
        <v>96.409011763614785</v>
      </c>
      <c r="L60" s="88"/>
    </row>
    <row r="61" spans="1:12" s="4" customFormat="1" ht="26.25" customHeight="1" x14ac:dyDescent="0.4">
      <c r="A61" s="100" t="s">
        <v>99</v>
      </c>
      <c r="B61" s="101">
        <v>50</v>
      </c>
      <c r="C61" s="337"/>
      <c r="D61" s="340"/>
      <c r="E61" s="160">
        <v>2</v>
      </c>
      <c r="F61" s="113">
        <v>92951030</v>
      </c>
      <c r="G61" s="225">
        <f>IF(ISBLANK(F61),"-",(F61/$D$50*$D$47*$B$68)*($B$57/$D$60))</f>
        <v>120.67603142631141</v>
      </c>
      <c r="H61" s="243">
        <f t="shared" si="0"/>
        <v>96.540825141049126</v>
      </c>
      <c r="L61" s="88"/>
    </row>
    <row r="62" spans="1:12" s="4" customFormat="1" ht="26.25" customHeight="1" x14ac:dyDescent="0.4">
      <c r="A62" s="100" t="s">
        <v>100</v>
      </c>
      <c r="B62" s="101">
        <v>1</v>
      </c>
      <c r="C62" s="337"/>
      <c r="D62" s="340"/>
      <c r="E62" s="160">
        <v>3</v>
      </c>
      <c r="F62" s="161">
        <v>92761701</v>
      </c>
      <c r="G62" s="225">
        <f>IF(ISBLANK(F62),"-",(F62/$D$50*$D$47*$B$68)*($B$57/$D$60))</f>
        <v>120.43023025171537</v>
      </c>
      <c r="H62" s="243">
        <f t="shared" si="0"/>
        <v>96.3441842013723</v>
      </c>
      <c r="L62" s="88"/>
    </row>
    <row r="63" spans="1:12" ht="27" customHeight="1" x14ac:dyDescent="0.4">
      <c r="A63" s="100" t="s">
        <v>101</v>
      </c>
      <c r="B63" s="101">
        <v>1</v>
      </c>
      <c r="C63" s="346"/>
      <c r="D63" s="341"/>
      <c r="E63" s="162">
        <v>4</v>
      </c>
      <c r="F63" s="163"/>
      <c r="G63" s="225" t="str">
        <f>IF(ISBLANK(F63),"-",(F63/$D$50*$D$47*$B$68)*($B$57/$D$60))</f>
        <v>-</v>
      </c>
      <c r="H63" s="243" t="str">
        <f t="shared" si="0"/>
        <v>-</v>
      </c>
    </row>
    <row r="64" spans="1:12" ht="26.25" customHeight="1" x14ac:dyDescent="0.4">
      <c r="A64" s="100" t="s">
        <v>102</v>
      </c>
      <c r="B64" s="101">
        <v>1</v>
      </c>
      <c r="C64" s="336" t="s">
        <v>103</v>
      </c>
      <c r="D64" s="339">
        <v>903.31</v>
      </c>
      <c r="E64" s="158">
        <v>1</v>
      </c>
      <c r="F64" s="159">
        <v>93755605</v>
      </c>
      <c r="G64" s="224">
        <f>IF(ISBLANK(F64),"-",(F64/$D$50*$D$47*$B$68)*($B$57/$D$64))</f>
        <v>121.42144737935577</v>
      </c>
      <c r="H64" s="242">
        <f t="shared" si="0"/>
        <v>97.137157903484621</v>
      </c>
    </row>
    <row r="65" spans="1:8" ht="26.25" customHeight="1" x14ac:dyDescent="0.4">
      <c r="A65" s="100" t="s">
        <v>104</v>
      </c>
      <c r="B65" s="101">
        <v>1</v>
      </c>
      <c r="C65" s="337"/>
      <c r="D65" s="340"/>
      <c r="E65" s="160">
        <v>2</v>
      </c>
      <c r="F65" s="113">
        <v>92764017</v>
      </c>
      <c r="G65" s="225">
        <f>IF(ISBLANK(F65),"-",(F65/$D$50*$D$47*$B$68)*($B$57/$D$64))</f>
        <v>120.13725695507125</v>
      </c>
      <c r="H65" s="243">
        <f t="shared" si="0"/>
        <v>96.109805564056998</v>
      </c>
    </row>
    <row r="66" spans="1:8" ht="26.25" customHeight="1" x14ac:dyDescent="0.4">
      <c r="A66" s="100" t="s">
        <v>105</v>
      </c>
      <c r="B66" s="101">
        <v>1</v>
      </c>
      <c r="C66" s="337"/>
      <c r="D66" s="340"/>
      <c r="E66" s="160">
        <v>3</v>
      </c>
      <c r="F66" s="113">
        <v>93383598</v>
      </c>
      <c r="G66" s="225">
        <f>IF(ISBLANK(F66),"-",(F66/$D$50*$D$47*$B$68)*($B$57/$D$64))</f>
        <v>120.93966681407379</v>
      </c>
      <c r="H66" s="243">
        <f t="shared" si="0"/>
        <v>96.751733451259028</v>
      </c>
    </row>
    <row r="67" spans="1:8" ht="27" customHeight="1" x14ac:dyDescent="0.4">
      <c r="A67" s="100" t="s">
        <v>106</v>
      </c>
      <c r="B67" s="101">
        <v>1</v>
      </c>
      <c r="C67" s="346"/>
      <c r="D67" s="341"/>
      <c r="E67" s="162">
        <v>4</v>
      </c>
      <c r="F67" s="163"/>
      <c r="G67" s="241" t="str">
        <f>IF(ISBLANK(F67),"-",(F67/$D$50*$D$47*$B$68)*($B$57/$D$64))</f>
        <v>-</v>
      </c>
      <c r="H67" s="244" t="str">
        <f t="shared" si="0"/>
        <v>-</v>
      </c>
    </row>
    <row r="68" spans="1:8" ht="26.25" customHeight="1" x14ac:dyDescent="0.4">
      <c r="A68" s="100" t="s">
        <v>107</v>
      </c>
      <c r="B68" s="164">
        <f>(B67/B66)*(B65/B64)*(B63/B62)*(B61/B60)*B59</f>
        <v>1000</v>
      </c>
      <c r="C68" s="336" t="s">
        <v>108</v>
      </c>
      <c r="D68" s="339">
        <v>900.83</v>
      </c>
      <c r="E68" s="158">
        <v>1</v>
      </c>
      <c r="F68" s="159">
        <v>94173453</v>
      </c>
      <c r="G68" s="224">
        <f>IF(ISBLANK(F68),"-",(F68/$D$50*$D$47*$B$68)*($B$57/$D$68))</f>
        <v>122.29836098005926</v>
      </c>
      <c r="H68" s="243">
        <f t="shared" si="0"/>
        <v>97.838688784047406</v>
      </c>
    </row>
    <row r="69" spans="1:8" ht="27" customHeight="1" x14ac:dyDescent="0.4">
      <c r="A69" s="148" t="s">
        <v>109</v>
      </c>
      <c r="B69" s="165">
        <f>(D47*B68)/B56*B57</f>
        <v>902.21199999999988</v>
      </c>
      <c r="C69" s="337"/>
      <c r="D69" s="340"/>
      <c r="E69" s="160">
        <v>2</v>
      </c>
      <c r="F69" s="113">
        <v>93825616</v>
      </c>
      <c r="G69" s="225">
        <f>IF(ISBLANK(F69),"-",(F69/$D$50*$D$47*$B$68)*($B$57/$D$68))</f>
        <v>121.84664243695539</v>
      </c>
      <c r="H69" s="243">
        <f t="shared" si="0"/>
        <v>97.477313949564319</v>
      </c>
    </row>
    <row r="70" spans="1:8" ht="26.25" customHeight="1" x14ac:dyDescent="0.4">
      <c r="A70" s="342" t="s">
        <v>82</v>
      </c>
      <c r="B70" s="343"/>
      <c r="C70" s="337"/>
      <c r="D70" s="340"/>
      <c r="E70" s="160">
        <v>3</v>
      </c>
      <c r="F70" s="113">
        <v>93314862</v>
      </c>
      <c r="G70" s="225">
        <f>IF(ISBLANK(F70),"-",(F70/$D$50*$D$47*$B$68)*($B$57/$D$68))</f>
        <v>121.18335172100375</v>
      </c>
      <c r="H70" s="243">
        <f t="shared" si="0"/>
        <v>96.946681376802999</v>
      </c>
    </row>
    <row r="71" spans="1:8" ht="27" customHeight="1" x14ac:dyDescent="0.4">
      <c r="A71" s="344"/>
      <c r="B71" s="345"/>
      <c r="C71" s="338"/>
      <c r="D71" s="341"/>
      <c r="E71" s="162">
        <v>4</v>
      </c>
      <c r="F71" s="163"/>
      <c r="G71" s="241" t="str">
        <f>IF(ISBLANK(F71),"-",(F71/$D$50*$D$47*$B$68)*($B$57/$D$68))</f>
        <v>-</v>
      </c>
      <c r="H71" s="244" t="str">
        <f t="shared" si="0"/>
        <v>-</v>
      </c>
    </row>
    <row r="72" spans="1:8" ht="26.25" customHeight="1" x14ac:dyDescent="0.4">
      <c r="A72" s="166"/>
      <c r="B72" s="166"/>
      <c r="C72" s="166"/>
      <c r="D72" s="166"/>
      <c r="E72" s="166"/>
      <c r="F72" s="168" t="s">
        <v>75</v>
      </c>
      <c r="G72" s="230">
        <f>AVERAGE(G60:G71)</f>
        <v>121.04936140767381</v>
      </c>
      <c r="H72" s="245">
        <f>AVERAGE(H60:H71)</f>
        <v>96.839489126139071</v>
      </c>
    </row>
    <row r="73" spans="1:8" ht="26.25" customHeight="1" x14ac:dyDescent="0.4">
      <c r="C73" s="166"/>
      <c r="D73" s="166"/>
      <c r="E73" s="166"/>
      <c r="F73" s="169" t="s">
        <v>88</v>
      </c>
      <c r="G73" s="229">
        <f>STDEV(G60:G71)/G72</f>
        <v>5.8475120277772536E-3</v>
      </c>
      <c r="H73" s="229">
        <f>STDEV(H60:H71)/H72</f>
        <v>5.8475120277772701E-3</v>
      </c>
    </row>
    <row r="74" spans="1:8" ht="27" customHeight="1" x14ac:dyDescent="0.4">
      <c r="A74" s="166"/>
      <c r="B74" s="166"/>
      <c r="C74" s="167"/>
      <c r="D74" s="167"/>
      <c r="E74" s="170"/>
      <c r="F74" s="171" t="s">
        <v>20</v>
      </c>
      <c r="G74" s="172">
        <f>COUNT(G60:G71)</f>
        <v>9</v>
      </c>
      <c r="H74" s="172">
        <f>COUNT(H60:H71)</f>
        <v>9</v>
      </c>
    </row>
    <row r="76" spans="1:8" ht="26.25" customHeight="1" x14ac:dyDescent="0.4">
      <c r="A76" s="84" t="s">
        <v>110</v>
      </c>
      <c r="B76" s="173" t="s">
        <v>111</v>
      </c>
      <c r="C76" s="323" t="str">
        <f>B26</f>
        <v>Palbociclib</v>
      </c>
      <c r="D76" s="323"/>
      <c r="E76" s="174" t="s">
        <v>112</v>
      </c>
      <c r="F76" s="174"/>
      <c r="G76" s="258">
        <f>H72</f>
        <v>96.839489126139071</v>
      </c>
      <c r="H76" s="176"/>
    </row>
    <row r="77" spans="1:8" ht="18.75" x14ac:dyDescent="0.3">
      <c r="A77" s="83" t="s">
        <v>113</v>
      </c>
      <c r="B77" s="83" t="s">
        <v>114</v>
      </c>
    </row>
    <row r="78" spans="1:8" ht="18.75" x14ac:dyDescent="0.3">
      <c r="A78" s="83"/>
      <c r="B78" s="83"/>
    </row>
    <row r="79" spans="1:8" ht="26.25" customHeight="1" x14ac:dyDescent="0.4">
      <c r="A79" s="84" t="s">
        <v>4</v>
      </c>
      <c r="B79" s="357" t="str">
        <f>B26</f>
        <v>Palbociclib</v>
      </c>
      <c r="C79" s="357"/>
    </row>
    <row r="80" spans="1:8" ht="26.25" customHeight="1" x14ac:dyDescent="0.4">
      <c r="A80" s="85" t="s">
        <v>52</v>
      </c>
      <c r="B80" s="357" t="str">
        <f>B27</f>
        <v>P16-1</v>
      </c>
      <c r="C80" s="357"/>
    </row>
    <row r="81" spans="1:12" ht="27" customHeight="1" x14ac:dyDescent="0.4">
      <c r="A81" s="85" t="s">
        <v>6</v>
      </c>
      <c r="B81" s="177">
        <f>B28</f>
        <v>99.3</v>
      </c>
    </row>
    <row r="82" spans="1:12" s="4" customFormat="1" ht="27" customHeight="1" x14ac:dyDescent="0.4">
      <c r="A82" s="85" t="s">
        <v>53</v>
      </c>
      <c r="B82" s="87">
        <v>0</v>
      </c>
      <c r="C82" s="325" t="s">
        <v>54</v>
      </c>
      <c r="D82" s="326"/>
      <c r="E82" s="326"/>
      <c r="F82" s="326"/>
      <c r="G82" s="327"/>
      <c r="I82" s="88"/>
      <c r="J82" s="88"/>
      <c r="K82" s="88"/>
      <c r="L82" s="88"/>
    </row>
    <row r="83" spans="1:12" s="4" customFormat="1" ht="19.5" customHeight="1" x14ac:dyDescent="0.3">
      <c r="A83" s="85" t="s">
        <v>55</v>
      </c>
      <c r="B83" s="89">
        <f>B81-B82</f>
        <v>99.3</v>
      </c>
      <c r="C83" s="90"/>
      <c r="D83" s="90"/>
      <c r="E83" s="90"/>
      <c r="F83" s="90"/>
      <c r="G83" s="91"/>
      <c r="I83" s="88"/>
      <c r="J83" s="88"/>
      <c r="K83" s="88"/>
      <c r="L83" s="88"/>
    </row>
    <row r="84" spans="1:12" s="4" customFormat="1" ht="27" customHeight="1" x14ac:dyDescent="0.4">
      <c r="A84" s="85" t="s">
        <v>56</v>
      </c>
      <c r="B84" s="92">
        <v>1</v>
      </c>
      <c r="C84" s="328" t="s">
        <v>115</v>
      </c>
      <c r="D84" s="329"/>
      <c r="E84" s="329"/>
      <c r="F84" s="329"/>
      <c r="G84" s="329"/>
      <c r="H84" s="330"/>
      <c r="I84" s="88"/>
      <c r="J84" s="88"/>
      <c r="K84" s="88"/>
      <c r="L84" s="88"/>
    </row>
    <row r="85" spans="1:12" s="4" customFormat="1" ht="27" customHeight="1" x14ac:dyDescent="0.4">
      <c r="A85" s="85" t="s">
        <v>58</v>
      </c>
      <c r="B85" s="92">
        <v>1</v>
      </c>
      <c r="C85" s="328" t="s">
        <v>116</v>
      </c>
      <c r="D85" s="329"/>
      <c r="E85" s="329"/>
      <c r="F85" s="329"/>
      <c r="G85" s="329"/>
      <c r="H85" s="330"/>
      <c r="I85" s="88"/>
      <c r="J85" s="88"/>
      <c r="K85" s="88"/>
      <c r="L85" s="88"/>
    </row>
    <row r="86" spans="1:12" s="4" customFormat="1" ht="18.75" x14ac:dyDescent="0.3">
      <c r="A86" s="85"/>
      <c r="B86" s="95"/>
      <c r="C86" s="96"/>
      <c r="D86" s="96"/>
      <c r="E86" s="96"/>
      <c r="F86" s="96"/>
      <c r="G86" s="96"/>
      <c r="H86" s="96"/>
      <c r="I86" s="88"/>
      <c r="J86" s="88"/>
      <c r="K86" s="88"/>
      <c r="L86" s="88"/>
    </row>
    <row r="87" spans="1:12" s="4" customFormat="1" ht="18.75" x14ac:dyDescent="0.3">
      <c r="A87" s="85" t="s">
        <v>60</v>
      </c>
      <c r="B87" s="97">
        <f>B84/B85</f>
        <v>1</v>
      </c>
      <c r="C87" s="75" t="s">
        <v>61</v>
      </c>
      <c r="D87" s="75"/>
      <c r="E87" s="75"/>
      <c r="F87" s="75"/>
      <c r="G87" s="75"/>
      <c r="I87" s="88"/>
      <c r="J87" s="88"/>
      <c r="K87" s="88"/>
      <c r="L87" s="88"/>
    </row>
    <row r="88" spans="1:12" ht="19.5" customHeight="1" x14ac:dyDescent="0.3">
      <c r="A88" s="83"/>
      <c r="B88" s="83"/>
    </row>
    <row r="89" spans="1:12" ht="27" customHeight="1" x14ac:dyDescent="0.4">
      <c r="A89" s="98" t="s">
        <v>62</v>
      </c>
      <c r="B89" s="99">
        <v>100</v>
      </c>
      <c r="D89" s="178" t="s">
        <v>63</v>
      </c>
      <c r="E89" s="179"/>
      <c r="F89" s="331" t="s">
        <v>64</v>
      </c>
      <c r="G89" s="332"/>
    </row>
    <row r="90" spans="1:12" ht="27" customHeight="1" x14ac:dyDescent="0.4">
      <c r="A90" s="100" t="s">
        <v>65</v>
      </c>
      <c r="B90" s="101">
        <v>2</v>
      </c>
      <c r="C90" s="180" t="s">
        <v>66</v>
      </c>
      <c r="D90" s="103" t="s">
        <v>67</v>
      </c>
      <c r="E90" s="104" t="s">
        <v>68</v>
      </c>
      <c r="F90" s="103" t="s">
        <v>67</v>
      </c>
      <c r="G90" s="181" t="s">
        <v>68</v>
      </c>
      <c r="I90" s="106" t="s">
        <v>69</v>
      </c>
    </row>
    <row r="91" spans="1:12" ht="26.25" customHeight="1" x14ac:dyDescent="0.4">
      <c r="A91" s="100" t="s">
        <v>70</v>
      </c>
      <c r="B91" s="101">
        <v>5</v>
      </c>
      <c r="C91" s="182">
        <v>1</v>
      </c>
      <c r="D91" s="108">
        <v>0.54</v>
      </c>
      <c r="E91" s="109">
        <f>IF(ISBLANK(D91),"-",$D$101/$D$98*D91)</f>
        <v>0.46054085918502691</v>
      </c>
      <c r="F91" s="108">
        <v>0.58199999999999996</v>
      </c>
      <c r="G91" s="110">
        <f>IF(ISBLANK(F91),"-",$D$101/$F$98*F91)</f>
        <v>0.46392375810001307</v>
      </c>
      <c r="I91" s="111"/>
    </row>
    <row r="92" spans="1:12" ht="26.25" customHeight="1" x14ac:dyDescent="0.4">
      <c r="A92" s="100" t="s">
        <v>71</v>
      </c>
      <c r="B92" s="101">
        <v>1</v>
      </c>
      <c r="C92" s="167">
        <v>2</v>
      </c>
      <c r="D92" s="113">
        <v>0.53900000000000003</v>
      </c>
      <c r="E92" s="114">
        <f>IF(ISBLANK(D92),"-",$D$101/$D$98*D92)</f>
        <v>0.45968800574209162</v>
      </c>
      <c r="F92" s="113">
        <v>0.58099999999999996</v>
      </c>
      <c r="G92" s="115">
        <f>IF(ISBLANK(F92),"-",$D$101/$F$98*F92)</f>
        <v>0.46312663824073469</v>
      </c>
      <c r="I92" s="333">
        <f>ABS((F96/D96*D95)-F95)/D95</f>
        <v>8.0033787350859489E-3</v>
      </c>
    </row>
    <row r="93" spans="1:12" ht="26.25" customHeight="1" x14ac:dyDescent="0.4">
      <c r="A93" s="100" t="s">
        <v>72</v>
      </c>
      <c r="B93" s="101">
        <v>1</v>
      </c>
      <c r="C93" s="167">
        <v>3</v>
      </c>
      <c r="D93" s="113">
        <v>0.53800000000000003</v>
      </c>
      <c r="E93" s="114">
        <f>IF(ISBLANK(D93),"-",$D$101/$D$98*D93)</f>
        <v>0.45883515229915639</v>
      </c>
      <c r="F93" s="113">
        <v>0.57999999999999996</v>
      </c>
      <c r="G93" s="115">
        <f>IF(ISBLANK(F93),"-",$D$101/$F$98*F93)</f>
        <v>0.46232951838145631</v>
      </c>
      <c r="I93" s="333"/>
    </row>
    <row r="94" spans="1:12" ht="27" customHeight="1" x14ac:dyDescent="0.4">
      <c r="A94" s="100" t="s">
        <v>73</v>
      </c>
      <c r="B94" s="101">
        <v>1</v>
      </c>
      <c r="C94" s="183">
        <v>4</v>
      </c>
      <c r="D94" s="118"/>
      <c r="E94" s="119" t="str">
        <f>IF(ISBLANK(D94),"-",$D$101/$D$98*D94)</f>
        <v>-</v>
      </c>
      <c r="F94" s="184"/>
      <c r="G94" s="120" t="str">
        <f>IF(ISBLANK(F94),"-",$D$101/$F$98*F94)</f>
        <v>-</v>
      </c>
      <c r="I94" s="121"/>
    </row>
    <row r="95" spans="1:12" ht="27" customHeight="1" x14ac:dyDescent="0.4">
      <c r="A95" s="100" t="s">
        <v>74</v>
      </c>
      <c r="B95" s="101">
        <v>1</v>
      </c>
      <c r="C95" s="185" t="s">
        <v>75</v>
      </c>
      <c r="D95" s="186">
        <f>AVERAGE(D91:D94)</f>
        <v>0.53900000000000003</v>
      </c>
      <c r="E95" s="124">
        <f>AVERAGE(E91:E94)</f>
        <v>0.45968800574209162</v>
      </c>
      <c r="F95" s="187">
        <f>AVERAGE(F91:F94)</f>
        <v>0.58099999999999996</v>
      </c>
      <c r="G95" s="188">
        <f>AVERAGE(G91:G94)</f>
        <v>0.46312663824073469</v>
      </c>
    </row>
    <row r="96" spans="1:12" ht="26.25" customHeight="1" x14ac:dyDescent="0.4">
      <c r="A96" s="100" t="s">
        <v>76</v>
      </c>
      <c r="B96" s="86">
        <v>1</v>
      </c>
      <c r="C96" s="189" t="s">
        <v>117</v>
      </c>
      <c r="D96" s="190">
        <v>24.6</v>
      </c>
      <c r="E96" s="116"/>
      <c r="F96" s="128">
        <v>26.32</v>
      </c>
    </row>
    <row r="97" spans="1:10" ht="26.25" customHeight="1" x14ac:dyDescent="0.4">
      <c r="A97" s="100" t="s">
        <v>78</v>
      </c>
      <c r="B97" s="86">
        <v>1</v>
      </c>
      <c r="C97" s="191" t="s">
        <v>118</v>
      </c>
      <c r="D97" s="192">
        <f>D96*$B$87</f>
        <v>24.6</v>
      </c>
      <c r="E97" s="131"/>
      <c r="F97" s="130">
        <f>F96*$B$87</f>
        <v>26.32</v>
      </c>
    </row>
    <row r="98" spans="1:10" ht="19.5" customHeight="1" x14ac:dyDescent="0.3">
      <c r="A98" s="100" t="s">
        <v>80</v>
      </c>
      <c r="B98" s="193">
        <f>(B97/B96)*(B95/B94)*(B93/B92)*(B91/B90)*B89</f>
        <v>250</v>
      </c>
      <c r="C98" s="191" t="s">
        <v>119</v>
      </c>
      <c r="D98" s="194">
        <f>D97*$B$83/100</f>
        <v>24.427800000000001</v>
      </c>
      <c r="E98" s="134"/>
      <c r="F98" s="133">
        <f>F97*$B$83/100</f>
        <v>26.135760000000001</v>
      </c>
    </row>
    <row r="99" spans="1:10" ht="19.5" customHeight="1" x14ac:dyDescent="0.3">
      <c r="A99" s="319" t="s">
        <v>82</v>
      </c>
      <c r="B99" s="334"/>
      <c r="C99" s="191" t="s">
        <v>120</v>
      </c>
      <c r="D99" s="195">
        <f>D98/$B$98</f>
        <v>9.7711200000000012E-2</v>
      </c>
      <c r="E99" s="134"/>
      <c r="F99" s="137">
        <f>F98/$B$98</f>
        <v>0.10454304</v>
      </c>
      <c r="G99" s="196"/>
      <c r="H99" s="126"/>
    </row>
    <row r="100" spans="1:10" ht="19.5" customHeight="1" x14ac:dyDescent="0.3">
      <c r="A100" s="321"/>
      <c r="B100" s="335"/>
      <c r="C100" s="191" t="s">
        <v>84</v>
      </c>
      <c r="D100" s="197">
        <f>$B$56/$B$116</f>
        <v>8.3333333333333329E-2</v>
      </c>
      <c r="F100" s="142"/>
      <c r="G100" s="198"/>
      <c r="H100" s="126"/>
    </row>
    <row r="101" spans="1:10" ht="18.75" x14ac:dyDescent="0.3">
      <c r="C101" s="191" t="s">
        <v>85</v>
      </c>
      <c r="D101" s="192">
        <f>D100*$B$98</f>
        <v>20.833333333333332</v>
      </c>
      <c r="F101" s="142"/>
      <c r="G101" s="196"/>
      <c r="H101" s="126"/>
    </row>
    <row r="102" spans="1:10" ht="19.5" customHeight="1" x14ac:dyDescent="0.3">
      <c r="C102" s="199" t="s">
        <v>86</v>
      </c>
      <c r="D102" s="200">
        <f>D101/B34</f>
        <v>20.833333333333332</v>
      </c>
      <c r="F102" s="146"/>
      <c r="G102" s="196"/>
      <c r="H102" s="126"/>
      <c r="J102" s="201"/>
    </row>
    <row r="103" spans="1:10" ht="18.75" x14ac:dyDescent="0.3">
      <c r="C103" s="202" t="s">
        <v>121</v>
      </c>
      <c r="D103" s="203">
        <f>AVERAGE(E91:E94,G91:G94)</f>
        <v>0.46140732199141321</v>
      </c>
      <c r="F103" s="146"/>
      <c r="G103" s="204"/>
      <c r="H103" s="126"/>
      <c r="J103" s="205"/>
    </row>
    <row r="104" spans="1:10" ht="18.75" x14ac:dyDescent="0.3">
      <c r="C104" s="169" t="s">
        <v>88</v>
      </c>
      <c r="D104" s="206">
        <f>STDEV(E91:E94,G91:G94)/D103</f>
        <v>4.3843227986485331E-3</v>
      </c>
      <c r="F104" s="146"/>
      <c r="G104" s="196"/>
      <c r="H104" s="126"/>
      <c r="J104" s="205"/>
    </row>
    <row r="105" spans="1:10" ht="19.5" customHeight="1" x14ac:dyDescent="0.3">
      <c r="C105" s="171" t="s">
        <v>20</v>
      </c>
      <c r="D105" s="207">
        <f>COUNT(E91:E94,G91:G94)</f>
        <v>6</v>
      </c>
      <c r="F105" s="146"/>
      <c r="G105" s="196"/>
      <c r="H105" s="126"/>
      <c r="J105" s="205"/>
    </row>
    <row r="106" spans="1:10" ht="19.5" customHeight="1" x14ac:dyDescent="0.3">
      <c r="A106" s="150"/>
      <c r="B106" s="150"/>
      <c r="C106" s="150"/>
      <c r="D106" s="150"/>
      <c r="E106" s="150"/>
    </row>
    <row r="107" spans="1:10" ht="27" customHeight="1" x14ac:dyDescent="0.4">
      <c r="A107" s="98" t="s">
        <v>122</v>
      </c>
      <c r="B107" s="99">
        <v>900</v>
      </c>
      <c r="C107" s="246" t="s">
        <v>123</v>
      </c>
      <c r="D107" s="246" t="s">
        <v>67</v>
      </c>
      <c r="E107" s="246" t="s">
        <v>124</v>
      </c>
      <c r="F107" s="208" t="s">
        <v>125</v>
      </c>
    </row>
    <row r="108" spans="1:10" ht="26.25" customHeight="1" x14ac:dyDescent="0.4">
      <c r="A108" s="100" t="s">
        <v>126</v>
      </c>
      <c r="B108" s="101">
        <v>3</v>
      </c>
      <c r="C108" s="249">
        <v>1</v>
      </c>
      <c r="D108" s="259">
        <v>0.44800000000000001</v>
      </c>
      <c r="E108" s="226">
        <f t="shared" ref="E108:E113" si="1">IF(ISBLANK(D108),"-",D108/$D$103*$D$100*$B$116)</f>
        <v>121.36781826154497</v>
      </c>
      <c r="F108" s="250">
        <f t="shared" ref="F108:F113" si="2">IF(ISBLANK(D108), "-", (E108/$B$56)*100)</f>
        <v>97.094254609235975</v>
      </c>
    </row>
    <row r="109" spans="1:10" ht="26.25" customHeight="1" x14ac:dyDescent="0.4">
      <c r="A109" s="100" t="s">
        <v>99</v>
      </c>
      <c r="B109" s="101">
        <v>5</v>
      </c>
      <c r="C109" s="247">
        <v>2</v>
      </c>
      <c r="D109" s="260">
        <v>0.435</v>
      </c>
      <c r="E109" s="227">
        <f t="shared" si="1"/>
        <v>117.8459842494912</v>
      </c>
      <c r="F109" s="251">
        <f t="shared" si="2"/>
        <v>94.276787399592948</v>
      </c>
    </row>
    <row r="110" spans="1:10" ht="26.25" customHeight="1" x14ac:dyDescent="0.4">
      <c r="A110" s="100" t="s">
        <v>100</v>
      </c>
      <c r="B110" s="101">
        <v>1</v>
      </c>
      <c r="C110" s="247">
        <v>3</v>
      </c>
      <c r="D110" s="260">
        <v>0.42299999999999999</v>
      </c>
      <c r="E110" s="227">
        <f t="shared" si="1"/>
        <v>114.59506054605696</v>
      </c>
      <c r="F110" s="251">
        <f t="shared" si="2"/>
        <v>91.676048436845576</v>
      </c>
    </row>
    <row r="111" spans="1:10" ht="26.25" customHeight="1" x14ac:dyDescent="0.4">
      <c r="A111" s="100" t="s">
        <v>101</v>
      </c>
      <c r="B111" s="101">
        <v>1</v>
      </c>
      <c r="C111" s="247">
        <v>4</v>
      </c>
      <c r="D111" s="260">
        <v>0.40799999999999997</v>
      </c>
      <c r="E111" s="227">
        <f t="shared" si="1"/>
        <v>110.53140591676414</v>
      </c>
      <c r="F111" s="251">
        <f t="shared" si="2"/>
        <v>88.425124733411323</v>
      </c>
    </row>
    <row r="112" spans="1:10" ht="26.25" customHeight="1" x14ac:dyDescent="0.4">
      <c r="A112" s="100" t="s">
        <v>102</v>
      </c>
      <c r="B112" s="101">
        <v>1</v>
      </c>
      <c r="C112" s="247">
        <v>5</v>
      </c>
      <c r="D112" s="260">
        <v>0.41499999999999998</v>
      </c>
      <c r="E112" s="227">
        <f t="shared" si="1"/>
        <v>112.42777807710081</v>
      </c>
      <c r="F112" s="251">
        <f t="shared" si="2"/>
        <v>89.942222461680657</v>
      </c>
    </row>
    <row r="113" spans="1:10" ht="27" customHeight="1" x14ac:dyDescent="0.4">
      <c r="A113" s="100" t="s">
        <v>104</v>
      </c>
      <c r="B113" s="101">
        <v>1</v>
      </c>
      <c r="C113" s="248">
        <v>6</v>
      </c>
      <c r="D113" s="261">
        <v>0.42499999999999999</v>
      </c>
      <c r="E113" s="228">
        <f t="shared" si="1"/>
        <v>115.13688116329601</v>
      </c>
      <c r="F113" s="252">
        <f t="shared" si="2"/>
        <v>92.109504930636803</v>
      </c>
    </row>
    <row r="114" spans="1:10" ht="27" customHeight="1" x14ac:dyDescent="0.4">
      <c r="A114" s="100" t="s">
        <v>105</v>
      </c>
      <c r="B114" s="101">
        <v>1</v>
      </c>
      <c r="C114" s="209"/>
      <c r="D114" s="167"/>
      <c r="E114" s="74"/>
      <c r="F114" s="253"/>
    </row>
    <row r="115" spans="1:10" ht="26.25" customHeight="1" x14ac:dyDescent="0.4">
      <c r="A115" s="100" t="s">
        <v>106</v>
      </c>
      <c r="B115" s="101">
        <v>1</v>
      </c>
      <c r="C115" s="209"/>
      <c r="D115" s="233" t="s">
        <v>75</v>
      </c>
      <c r="E115" s="235">
        <f>AVERAGE(E108:E113)</f>
        <v>115.31748803570902</v>
      </c>
      <c r="F115" s="254">
        <f>AVERAGE(F108:F113)</f>
        <v>92.253990428567207</v>
      </c>
    </row>
    <row r="116" spans="1:10" ht="27" customHeight="1" x14ac:dyDescent="0.4">
      <c r="A116" s="100" t="s">
        <v>107</v>
      </c>
      <c r="B116" s="132">
        <f>(B115/B114)*(B113/B112)*(B111/B110)*(B109/B108)*B107</f>
        <v>1500</v>
      </c>
      <c r="C116" s="210"/>
      <c r="D116" s="234" t="s">
        <v>88</v>
      </c>
      <c r="E116" s="232">
        <f>STDEV(E108:E113)/E115</f>
        <v>3.3543120972301867E-2</v>
      </c>
      <c r="F116" s="211">
        <f>STDEV(F108:F113)/F115</f>
        <v>3.3543120972301818E-2</v>
      </c>
      <c r="I116" s="74"/>
    </row>
    <row r="117" spans="1:10" ht="27" customHeight="1" x14ac:dyDescent="0.4">
      <c r="A117" s="319" t="s">
        <v>82</v>
      </c>
      <c r="B117" s="320"/>
      <c r="C117" s="212"/>
      <c r="D117" s="171" t="s">
        <v>20</v>
      </c>
      <c r="E117" s="237">
        <f>COUNT(E108:E113)</f>
        <v>6</v>
      </c>
      <c r="F117" s="238">
        <f>COUNT(F108:F113)</f>
        <v>6</v>
      </c>
      <c r="I117" s="74"/>
      <c r="J117" s="205"/>
    </row>
    <row r="118" spans="1:10" ht="26.25" customHeight="1" x14ac:dyDescent="0.3">
      <c r="A118" s="321"/>
      <c r="B118" s="322"/>
      <c r="C118" s="74"/>
      <c r="D118" s="236"/>
      <c r="E118" s="347" t="s">
        <v>127</v>
      </c>
      <c r="F118" s="348"/>
      <c r="G118" s="74"/>
      <c r="H118" s="74"/>
      <c r="I118" s="74"/>
    </row>
    <row r="119" spans="1:10" ht="25.5" customHeight="1" x14ac:dyDescent="0.4">
      <c r="A119" s="221"/>
      <c r="B119" s="96"/>
      <c r="C119" s="74"/>
      <c r="D119" s="234" t="s">
        <v>128</v>
      </c>
      <c r="E119" s="239">
        <f>MIN(E108:E113)</f>
        <v>110.53140591676414</v>
      </c>
      <c r="F119" s="255">
        <f>MIN(F108:F113)</f>
        <v>88.425124733411323</v>
      </c>
      <c r="G119" s="74"/>
      <c r="H119" s="74"/>
      <c r="I119" s="74"/>
    </row>
    <row r="120" spans="1:10" ht="24" customHeight="1" x14ac:dyDescent="0.4">
      <c r="A120" s="221"/>
      <c r="B120" s="96"/>
      <c r="C120" s="74"/>
      <c r="D120" s="143" t="s">
        <v>129</v>
      </c>
      <c r="E120" s="240">
        <f>MAX(E108:E113)</f>
        <v>121.36781826154497</v>
      </c>
      <c r="F120" s="256">
        <f>MAX(F108:F113)</f>
        <v>97.094254609235975</v>
      </c>
      <c r="G120" s="74"/>
      <c r="H120" s="74"/>
      <c r="I120" s="74"/>
    </row>
    <row r="121" spans="1:10" ht="27" customHeight="1" x14ac:dyDescent="0.3">
      <c r="A121" s="221"/>
      <c r="B121" s="96"/>
      <c r="C121" s="74"/>
      <c r="D121" s="74"/>
      <c r="E121" s="74"/>
      <c r="F121" s="167"/>
      <c r="G121" s="74"/>
      <c r="H121" s="74"/>
      <c r="I121" s="74"/>
    </row>
    <row r="122" spans="1:10" ht="25.5" customHeight="1" x14ac:dyDescent="0.3">
      <c r="A122" s="221"/>
      <c r="B122" s="96"/>
      <c r="C122" s="74"/>
      <c r="D122" s="74"/>
      <c r="E122" s="74"/>
      <c r="F122" s="167"/>
      <c r="G122" s="74"/>
      <c r="H122" s="74"/>
      <c r="I122" s="74"/>
    </row>
    <row r="123" spans="1:10" ht="18.75" x14ac:dyDescent="0.3">
      <c r="A123" s="221"/>
      <c r="B123" s="96"/>
      <c r="C123" s="74"/>
      <c r="D123" s="74"/>
      <c r="E123" s="74"/>
      <c r="F123" s="167"/>
      <c r="G123" s="74"/>
      <c r="H123" s="74"/>
      <c r="I123" s="74"/>
    </row>
    <row r="124" spans="1:10" ht="45.75" customHeight="1" x14ac:dyDescent="0.65">
      <c r="A124" s="84" t="s">
        <v>110</v>
      </c>
      <c r="B124" s="173" t="s">
        <v>130</v>
      </c>
      <c r="C124" s="323" t="str">
        <f>B26</f>
        <v>Palbociclib</v>
      </c>
      <c r="D124" s="323"/>
      <c r="E124" s="174" t="s">
        <v>131</v>
      </c>
      <c r="F124" s="174"/>
      <c r="G124" s="257">
        <f>F115</f>
        <v>92.253990428567207</v>
      </c>
      <c r="H124" s="74"/>
      <c r="I124" s="74"/>
    </row>
    <row r="125" spans="1:10" ht="45.75" customHeight="1" x14ac:dyDescent="0.65">
      <c r="A125" s="84"/>
      <c r="B125" s="173" t="s">
        <v>132</v>
      </c>
      <c r="C125" s="85" t="s">
        <v>133</v>
      </c>
      <c r="D125" s="257">
        <f>MIN(F108:F113)</f>
        <v>88.425124733411323</v>
      </c>
      <c r="E125" s="185" t="s">
        <v>134</v>
      </c>
      <c r="F125" s="257">
        <f>MAX(F108:F113)</f>
        <v>97.094254609235975</v>
      </c>
      <c r="G125" s="175"/>
      <c r="H125" s="74"/>
      <c r="I125" s="74"/>
    </row>
    <row r="126" spans="1:10" ht="19.5" customHeight="1" x14ac:dyDescent="0.3">
      <c r="A126" s="213"/>
      <c r="B126" s="213"/>
      <c r="C126" s="214"/>
      <c r="D126" s="214"/>
      <c r="E126" s="214"/>
      <c r="F126" s="214"/>
      <c r="G126" s="214"/>
      <c r="H126" s="214"/>
    </row>
    <row r="127" spans="1:10" ht="18.75" x14ac:dyDescent="0.3">
      <c r="B127" s="324" t="s">
        <v>26</v>
      </c>
      <c r="C127" s="324"/>
      <c r="E127" s="180" t="s">
        <v>27</v>
      </c>
      <c r="F127" s="215"/>
      <c r="G127" s="324" t="s">
        <v>28</v>
      </c>
      <c r="H127" s="324"/>
    </row>
    <row r="128" spans="1:10" ht="69.95" customHeight="1" x14ac:dyDescent="0.3">
      <c r="A128" s="216" t="s">
        <v>29</v>
      </c>
      <c r="B128" s="217"/>
      <c r="C128" s="217"/>
      <c r="E128" s="217"/>
      <c r="F128" s="74"/>
      <c r="G128" s="218"/>
      <c r="H128" s="218"/>
    </row>
    <row r="129" spans="1:9" ht="69.95" customHeight="1" x14ac:dyDescent="0.3">
      <c r="A129" s="216" t="s">
        <v>30</v>
      </c>
      <c r="B129" s="219"/>
      <c r="C129" s="219"/>
      <c r="E129" s="219"/>
      <c r="F129" s="74"/>
      <c r="G129" s="220"/>
      <c r="H129" s="220"/>
    </row>
    <row r="130" spans="1:9" ht="18.75" x14ac:dyDescent="0.3">
      <c r="A130" s="166"/>
      <c r="B130" s="166"/>
      <c r="C130" s="167"/>
      <c r="D130" s="167"/>
      <c r="E130" s="167"/>
      <c r="F130" s="170"/>
      <c r="G130" s="167"/>
      <c r="H130" s="167"/>
      <c r="I130" s="74"/>
    </row>
    <row r="131" spans="1:9" ht="18.75" x14ac:dyDescent="0.3">
      <c r="A131" s="166"/>
      <c r="B131" s="166"/>
      <c r="C131" s="167"/>
      <c r="D131" s="167"/>
      <c r="E131" s="167"/>
      <c r="F131" s="170"/>
      <c r="G131" s="167"/>
      <c r="H131" s="167"/>
      <c r="I131" s="74"/>
    </row>
    <row r="132" spans="1:9" ht="18.75" x14ac:dyDescent="0.3">
      <c r="A132" s="166"/>
      <c r="B132" s="166"/>
      <c r="C132" s="167"/>
      <c r="D132" s="167"/>
      <c r="E132" s="167"/>
      <c r="F132" s="170"/>
      <c r="G132" s="167"/>
      <c r="H132" s="167"/>
      <c r="I132" s="74"/>
    </row>
    <row r="133" spans="1:9" ht="18.75" x14ac:dyDescent="0.3">
      <c r="A133" s="166"/>
      <c r="B133" s="166"/>
      <c r="C133" s="167"/>
      <c r="D133" s="167"/>
      <c r="E133" s="167"/>
      <c r="F133" s="170"/>
      <c r="G133" s="167"/>
      <c r="H133" s="167"/>
      <c r="I133" s="74"/>
    </row>
    <row r="134" spans="1:9" ht="18.75" x14ac:dyDescent="0.3">
      <c r="A134" s="166"/>
      <c r="B134" s="166"/>
      <c r="C134" s="167"/>
      <c r="D134" s="167"/>
      <c r="E134" s="167"/>
      <c r="F134" s="170"/>
      <c r="G134" s="167"/>
      <c r="H134" s="167"/>
      <c r="I134" s="74"/>
    </row>
    <row r="135" spans="1:9" ht="18.75" x14ac:dyDescent="0.3">
      <c r="A135" s="166"/>
      <c r="B135" s="166"/>
      <c r="C135" s="167"/>
      <c r="D135" s="167"/>
      <c r="E135" s="167"/>
      <c r="F135" s="170"/>
      <c r="G135" s="167"/>
      <c r="H135" s="167"/>
      <c r="I135" s="74"/>
    </row>
    <row r="136" spans="1:9" ht="18.75" x14ac:dyDescent="0.3">
      <c r="A136" s="166"/>
      <c r="B136" s="166"/>
      <c r="C136" s="167"/>
      <c r="D136" s="167"/>
      <c r="E136" s="167"/>
      <c r="F136" s="170"/>
      <c r="G136" s="167"/>
      <c r="H136" s="167"/>
      <c r="I136" s="74"/>
    </row>
    <row r="137" spans="1:9" ht="18.75" x14ac:dyDescent="0.3">
      <c r="A137" s="166"/>
      <c r="B137" s="166"/>
      <c r="C137" s="167"/>
      <c r="D137" s="167"/>
      <c r="E137" s="167"/>
      <c r="F137" s="170"/>
      <c r="G137" s="167"/>
      <c r="H137" s="167"/>
      <c r="I137" s="74"/>
    </row>
    <row r="138" spans="1:9" ht="18.75" x14ac:dyDescent="0.3">
      <c r="A138" s="166"/>
      <c r="B138" s="166"/>
      <c r="C138" s="167"/>
      <c r="D138" s="167"/>
      <c r="E138" s="167"/>
      <c r="F138" s="170"/>
      <c r="G138" s="167"/>
      <c r="H138" s="167"/>
      <c r="I138" s="7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Palbociclib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2017-10-12T09:24:05Z</cp:lastPrinted>
  <dcterms:created xsi:type="dcterms:W3CDTF">2005-07-05T10:19:27Z</dcterms:created>
  <dcterms:modified xsi:type="dcterms:W3CDTF">2017-10-31T08:16:32Z</dcterms:modified>
</cp:coreProperties>
</file>