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Uniformity" sheetId="2" r:id="rId1"/>
    <sheet name="SST BISOPROLOL" sheetId="1" r:id="rId2"/>
    <sheet name="Bisoprol Fumarate" sheetId="6" r:id="rId3"/>
    <sheet name="Bisoprol Fumarate (UOC)" sheetId="3" r:id="rId4"/>
    <sheet name="SST Amlodipine" sheetId="5" r:id="rId5"/>
    <sheet name="Amlodipine 1" sheetId="7" r:id="rId6"/>
    <sheet name="Amlodipine S2" sheetId="8" r:id="rId7"/>
    <sheet name="Amlodipine (UOC)" sheetId="4" r:id="rId8"/>
    <sheet name="Friability" sheetId="10" r:id="rId9"/>
  </sheets>
  <definedNames>
    <definedName name="_xlnm.Print_Area" localSheetId="5">'Amlodipine 1'!$A$1:$N$129</definedName>
    <definedName name="_xlnm.Print_Area" localSheetId="6">'Amlodipine S2'!$A$120:$H$171</definedName>
    <definedName name="_xlnm.Print_Area" localSheetId="2">'Bisoprol Fumarate'!$A$1:$H$129</definedName>
    <definedName name="_xlnm.Print_Area" localSheetId="4">'SST Amlodipine'!$A$1:$G$82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H165" i="8" l="1"/>
  <c r="E165" i="8"/>
  <c r="B62" i="5"/>
  <c r="B41" i="5"/>
  <c r="B53" i="5"/>
  <c r="E51" i="5"/>
  <c r="D51" i="5"/>
  <c r="C51" i="5"/>
  <c r="B51" i="5"/>
  <c r="B52" i="5" s="1"/>
  <c r="B41" i="1" l="1"/>
  <c r="B42" i="1" s="1"/>
  <c r="B53" i="1"/>
  <c r="E51" i="1"/>
  <c r="D51" i="1"/>
  <c r="C51" i="1"/>
  <c r="B51" i="1"/>
  <c r="B52" i="1" s="1"/>
  <c r="B62" i="1"/>
  <c r="F4" i="10"/>
  <c r="F3" i="10"/>
  <c r="B126" i="8" l="1"/>
  <c r="B36" i="8" l="1"/>
  <c r="B45" i="8" s="1"/>
  <c r="D48" i="8" s="1"/>
  <c r="B27" i="8"/>
  <c r="B80" i="8" s="1"/>
  <c r="B123" i="8" s="1"/>
  <c r="B26" i="8"/>
  <c r="B22" i="8"/>
  <c r="B21" i="8"/>
  <c r="B55" i="8" s="1"/>
  <c r="B20" i="8"/>
  <c r="C76" i="8" s="1"/>
  <c r="B19" i="8"/>
  <c r="B18" i="8"/>
  <c r="B30" i="8"/>
  <c r="B34" i="8"/>
  <c r="F44" i="8" s="1"/>
  <c r="E41" i="8"/>
  <c r="G41" i="8"/>
  <c r="D42" i="8"/>
  <c r="F42" i="8"/>
  <c r="G63" i="8"/>
  <c r="H63" i="8"/>
  <c r="G67" i="8"/>
  <c r="H67" i="8"/>
  <c r="B68" i="8"/>
  <c r="G71" i="8"/>
  <c r="H71" i="8"/>
  <c r="B79" i="8"/>
  <c r="B122" i="8" s="1"/>
  <c r="B81" i="8"/>
  <c r="B82" i="8"/>
  <c r="B87" i="8"/>
  <c r="F97" i="8" s="1"/>
  <c r="E94" i="8"/>
  <c r="G94" i="8"/>
  <c r="D95" i="8"/>
  <c r="F95" i="8"/>
  <c r="B98" i="8"/>
  <c r="B116" i="8"/>
  <c r="D100" i="8" s="1"/>
  <c r="B130" i="8"/>
  <c r="F140" i="8" s="1"/>
  <c r="F141" i="8" s="1"/>
  <c r="E137" i="8"/>
  <c r="G137" i="8"/>
  <c r="D138" i="8"/>
  <c r="F138" i="8"/>
  <c r="B141" i="8"/>
  <c r="B159" i="8"/>
  <c r="D143" i="8" s="1"/>
  <c r="D140" i="8" l="1"/>
  <c r="D141" i="8" s="1"/>
  <c r="D142" i="8" s="1"/>
  <c r="D97" i="8"/>
  <c r="D44" i="8"/>
  <c r="D45" i="8" s="1"/>
  <c r="D144" i="8"/>
  <c r="D145" i="8" s="1"/>
  <c r="D49" i="8"/>
  <c r="B83" i="8"/>
  <c r="F98" i="8" s="1"/>
  <c r="F45" i="8"/>
  <c r="G39" i="8" s="1"/>
  <c r="F142" i="8"/>
  <c r="D101" i="8"/>
  <c r="D102" i="8" s="1"/>
  <c r="C56" i="8"/>
  <c r="B63" i="1"/>
  <c r="B63" i="5"/>
  <c r="D98" i="8" l="1"/>
  <c r="E91" i="8" s="1"/>
  <c r="E39" i="8"/>
  <c r="E42" i="8" s="1"/>
  <c r="E40" i="8"/>
  <c r="E38" i="8"/>
  <c r="D46" i="8"/>
  <c r="G135" i="8"/>
  <c r="G40" i="8"/>
  <c r="E135" i="8"/>
  <c r="E134" i="8"/>
  <c r="G136" i="8"/>
  <c r="E136" i="8"/>
  <c r="F46" i="8"/>
  <c r="G134" i="8"/>
  <c r="G38" i="8"/>
  <c r="D50" i="8" s="1"/>
  <c r="F99" i="8"/>
  <c r="G93" i="8"/>
  <c r="G91" i="8"/>
  <c r="G92" i="8"/>
  <c r="D99" i="8"/>
  <c r="D68" i="7"/>
  <c r="D64" i="7"/>
  <c r="D60" i="7"/>
  <c r="B57" i="7"/>
  <c r="B30" i="7"/>
  <c r="B34" i="7"/>
  <c r="D44" i="7" s="1"/>
  <c r="D42" i="7"/>
  <c r="F42" i="7"/>
  <c r="B45" i="7"/>
  <c r="D48" i="7" s="1"/>
  <c r="B55" i="7"/>
  <c r="C56" i="7"/>
  <c r="B68" i="7"/>
  <c r="C76" i="7"/>
  <c r="B79" i="7"/>
  <c r="B80" i="7"/>
  <c r="B81" i="7"/>
  <c r="B83" i="7" s="1"/>
  <c r="B87" i="7"/>
  <c r="D97" i="7" s="1"/>
  <c r="D95" i="7"/>
  <c r="F95" i="7"/>
  <c r="B98" i="7"/>
  <c r="B116" i="7"/>
  <c r="D100" i="7" s="1"/>
  <c r="C124" i="7"/>
  <c r="B30" i="6"/>
  <c r="B34" i="6"/>
  <c r="F44" i="6" s="1"/>
  <c r="F45" i="6" s="1"/>
  <c r="D42" i="6"/>
  <c r="I39" i="6" s="1"/>
  <c r="F42" i="6"/>
  <c r="B45" i="6"/>
  <c r="D48" i="6" s="1"/>
  <c r="B55" i="6"/>
  <c r="C56" i="6"/>
  <c r="B68" i="6"/>
  <c r="C76" i="6"/>
  <c r="B79" i="6"/>
  <c r="B80" i="6"/>
  <c r="B81" i="6"/>
  <c r="B83" i="6" s="1"/>
  <c r="B87" i="6"/>
  <c r="D97" i="6" s="1"/>
  <c r="D98" i="6" s="1"/>
  <c r="D95" i="6"/>
  <c r="F95" i="6"/>
  <c r="B98" i="6"/>
  <c r="B116" i="6"/>
  <c r="D100" i="6" s="1"/>
  <c r="C124" i="6"/>
  <c r="B21" i="5"/>
  <c r="B21" i="1"/>
  <c r="B74" i="5"/>
  <c r="E72" i="5"/>
  <c r="D72" i="5"/>
  <c r="C72" i="5"/>
  <c r="B72" i="5"/>
  <c r="B73" i="5" s="1"/>
  <c r="B32" i="5"/>
  <c r="E30" i="5"/>
  <c r="D30" i="5"/>
  <c r="C30" i="5"/>
  <c r="B30" i="5"/>
  <c r="B31" i="5" s="1"/>
  <c r="C129" i="4"/>
  <c r="B125" i="4"/>
  <c r="D109" i="4" s="1"/>
  <c r="F122" i="4"/>
  <c r="E122" i="4"/>
  <c r="F121" i="4"/>
  <c r="E121" i="4"/>
  <c r="F120" i="4"/>
  <c r="E120" i="4"/>
  <c r="F119" i="4"/>
  <c r="E119" i="4"/>
  <c r="F118" i="4"/>
  <c r="E118" i="4"/>
  <c r="F117" i="4"/>
  <c r="F124" i="4" s="1"/>
  <c r="E117" i="4"/>
  <c r="B107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F106" i="4" s="1"/>
  <c r="B90" i="4"/>
  <c r="B89" i="4"/>
  <c r="B91" i="4" s="1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129" i="3"/>
  <c r="B125" i="3"/>
  <c r="D109" i="3" s="1"/>
  <c r="D110" i="3" s="1"/>
  <c r="F122" i="3"/>
  <c r="E122" i="3"/>
  <c r="F121" i="3"/>
  <c r="E121" i="3"/>
  <c r="F120" i="3"/>
  <c r="E120" i="3"/>
  <c r="F119" i="3"/>
  <c r="E119" i="3"/>
  <c r="F118" i="3"/>
  <c r="E118" i="3"/>
  <c r="F117" i="3"/>
  <c r="F124" i="3" s="1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D106" i="3" s="1"/>
  <c r="B90" i="3"/>
  <c r="B89" i="3"/>
  <c r="B91" i="3" s="1"/>
  <c r="C74" i="3"/>
  <c r="B67" i="3"/>
  <c r="C56" i="3"/>
  <c r="B55" i="3"/>
  <c r="D48" i="3"/>
  <c r="D49" i="3" s="1"/>
  <c r="B45" i="3"/>
  <c r="F44" i="3"/>
  <c r="F42" i="3"/>
  <c r="D42" i="3"/>
  <c r="G41" i="3"/>
  <c r="E41" i="3"/>
  <c r="B34" i="3"/>
  <c r="D44" i="3" s="1"/>
  <c r="B30" i="3"/>
  <c r="D49" i="2"/>
  <c r="B49" i="2"/>
  <c r="C46" i="2"/>
  <c r="C45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74" i="1"/>
  <c r="E72" i="1"/>
  <c r="D72" i="1"/>
  <c r="C72" i="1"/>
  <c r="B72" i="1"/>
  <c r="B73" i="1" s="1"/>
  <c r="B32" i="1"/>
  <c r="E30" i="1"/>
  <c r="D30" i="1"/>
  <c r="C30" i="1"/>
  <c r="B30" i="1"/>
  <c r="B31" i="1" s="1"/>
  <c r="E138" i="8" l="1"/>
  <c r="E92" i="8"/>
  <c r="E93" i="8"/>
  <c r="D103" i="8" s="1"/>
  <c r="D146" i="8"/>
  <c r="D147" i="8" s="1"/>
  <c r="D148" i="8"/>
  <c r="G138" i="8"/>
  <c r="G95" i="8"/>
  <c r="D52" i="8"/>
  <c r="G42" i="8"/>
  <c r="F106" i="3"/>
  <c r="B57" i="4"/>
  <c r="B57" i="8"/>
  <c r="G68" i="8" s="1"/>
  <c r="H68" i="8" s="1"/>
  <c r="D50" i="2"/>
  <c r="D106" i="4"/>
  <c r="D107" i="4" s="1"/>
  <c r="D108" i="4" s="1"/>
  <c r="D98" i="7"/>
  <c r="D99" i="7" s="1"/>
  <c r="D45" i="7"/>
  <c r="E39" i="7" s="1"/>
  <c r="F107" i="3"/>
  <c r="F108" i="3" s="1"/>
  <c r="G104" i="3"/>
  <c r="D111" i="3"/>
  <c r="F107" i="4"/>
  <c r="F108" i="4" s="1"/>
  <c r="D43" i="2"/>
  <c r="C49" i="2"/>
  <c r="B57" i="3"/>
  <c r="D112" i="4"/>
  <c r="D113" i="4" s="1"/>
  <c r="D110" i="4"/>
  <c r="D111" i="4" s="1"/>
  <c r="B57" i="6"/>
  <c r="D105" i="8"/>
  <c r="D51" i="8"/>
  <c r="D101" i="6"/>
  <c r="D102" i="6" s="1"/>
  <c r="I92" i="7"/>
  <c r="D101" i="7"/>
  <c r="D99" i="6"/>
  <c r="I92" i="6"/>
  <c r="F97" i="6"/>
  <c r="F98" i="6" s="1"/>
  <c r="B69" i="7"/>
  <c r="I39" i="7"/>
  <c r="F44" i="7"/>
  <c r="F45" i="7" s="1"/>
  <c r="F46" i="7" s="1"/>
  <c r="F45" i="4"/>
  <c r="B69" i="6"/>
  <c r="F46" i="6"/>
  <c r="D44" i="6"/>
  <c r="D45" i="6" s="1"/>
  <c r="D46" i="6" s="1"/>
  <c r="G39" i="7"/>
  <c r="E41" i="7"/>
  <c r="E38" i="7"/>
  <c r="G41" i="7"/>
  <c r="G38" i="7"/>
  <c r="D49" i="7"/>
  <c r="E92" i="6"/>
  <c r="E94" i="6"/>
  <c r="E91" i="6"/>
  <c r="G39" i="6"/>
  <c r="F97" i="7"/>
  <c r="F98" i="7" s="1"/>
  <c r="F99" i="7" s="1"/>
  <c r="G40" i="6"/>
  <c r="D49" i="6"/>
  <c r="G38" i="6"/>
  <c r="G41" i="6"/>
  <c r="D112" i="3"/>
  <c r="D113" i="3" s="1"/>
  <c r="F126" i="3"/>
  <c r="D45" i="3"/>
  <c r="F45" i="3"/>
  <c r="F46" i="3" s="1"/>
  <c r="F125" i="3"/>
  <c r="G129" i="3"/>
  <c r="G129" i="4"/>
  <c r="F125" i="4"/>
  <c r="D107" i="3"/>
  <c r="D108" i="3" s="1"/>
  <c r="E104" i="3"/>
  <c r="D44" i="4"/>
  <c r="D45" i="4" s="1"/>
  <c r="D114" i="3"/>
  <c r="D114" i="4"/>
  <c r="F126" i="4"/>
  <c r="C50" i="2"/>
  <c r="E104" i="4"/>
  <c r="E151" i="8" l="1"/>
  <c r="F151" i="8" s="1"/>
  <c r="E95" i="8"/>
  <c r="E152" i="8"/>
  <c r="F152" i="8" s="1"/>
  <c r="G64" i="8"/>
  <c r="H64" i="8" s="1"/>
  <c r="G70" i="8"/>
  <c r="H70" i="8" s="1"/>
  <c r="E153" i="8"/>
  <c r="F153" i="8" s="1"/>
  <c r="G69" i="8"/>
  <c r="H69" i="8" s="1"/>
  <c r="E154" i="8"/>
  <c r="E156" i="8"/>
  <c r="F156" i="8" s="1"/>
  <c r="G65" i="8"/>
  <c r="H65" i="8" s="1"/>
  <c r="G66" i="8"/>
  <c r="H66" i="8" s="1"/>
  <c r="E155" i="8"/>
  <c r="F155" i="8" s="1"/>
  <c r="E40" i="7"/>
  <c r="D46" i="7"/>
  <c r="E91" i="7"/>
  <c r="D46" i="3"/>
  <c r="E40" i="3"/>
  <c r="E38" i="3"/>
  <c r="D104" i="8"/>
  <c r="E110" i="8"/>
  <c r="F110" i="8" s="1"/>
  <c r="E113" i="8"/>
  <c r="F113" i="8" s="1"/>
  <c r="E108" i="8"/>
  <c r="F108" i="8" s="1"/>
  <c r="E111" i="8"/>
  <c r="F111" i="8" s="1"/>
  <c r="E109" i="8"/>
  <c r="F109" i="8" s="1"/>
  <c r="E112" i="8"/>
  <c r="F112" i="8" s="1"/>
  <c r="B69" i="8"/>
  <c r="G61" i="8"/>
  <c r="H61" i="8" s="1"/>
  <c r="G62" i="8"/>
  <c r="H62" i="8" s="1"/>
  <c r="G60" i="8"/>
  <c r="H60" i="8" s="1"/>
  <c r="G39" i="3"/>
  <c r="E39" i="3"/>
  <c r="G40" i="3"/>
  <c r="G38" i="3"/>
  <c r="G42" i="3" s="1"/>
  <c r="E93" i="6"/>
  <c r="E95" i="6" s="1"/>
  <c r="D102" i="7"/>
  <c r="E92" i="7"/>
  <c r="E94" i="7"/>
  <c r="E93" i="7"/>
  <c r="G92" i="7"/>
  <c r="F99" i="6"/>
  <c r="G91" i="6"/>
  <c r="G94" i="6"/>
  <c r="G93" i="6"/>
  <c r="G92" i="6"/>
  <c r="G40" i="7"/>
  <c r="D52" i="7" s="1"/>
  <c r="G91" i="7"/>
  <c r="F46" i="4"/>
  <c r="G39" i="4"/>
  <c r="G40" i="4"/>
  <c r="G38" i="4"/>
  <c r="D46" i="4"/>
  <c r="E40" i="4"/>
  <c r="E38" i="4"/>
  <c r="E39" i="4"/>
  <c r="E39" i="6"/>
  <c r="E41" i="6"/>
  <c r="E40" i="6"/>
  <c r="E38" i="6"/>
  <c r="G42" i="6"/>
  <c r="G93" i="7"/>
  <c r="G94" i="7"/>
  <c r="E42" i="7"/>
  <c r="F154" i="8" l="1"/>
  <c r="B165" i="8" s="1"/>
  <c r="H72" i="8"/>
  <c r="H73" i="8" s="1"/>
  <c r="H74" i="8"/>
  <c r="D50" i="7"/>
  <c r="F117" i="8"/>
  <c r="F115" i="8"/>
  <c r="F116" i="8" s="1"/>
  <c r="D52" i="3"/>
  <c r="D50" i="3"/>
  <c r="E42" i="3"/>
  <c r="G42" i="7"/>
  <c r="D105" i="6"/>
  <c r="G95" i="6"/>
  <c r="D50" i="6"/>
  <c r="G60" i="6" s="1"/>
  <c r="H60" i="6" s="1"/>
  <c r="E95" i="7"/>
  <c r="D103" i="6"/>
  <c r="E109" i="6" s="1"/>
  <c r="F109" i="6" s="1"/>
  <c r="G95" i="7"/>
  <c r="D103" i="7"/>
  <c r="D104" i="7" s="1"/>
  <c r="G42" i="4"/>
  <c r="E42" i="4"/>
  <c r="D52" i="4"/>
  <c r="D50" i="4"/>
  <c r="D52" i="6"/>
  <c r="E42" i="6"/>
  <c r="D51" i="6"/>
  <c r="G65" i="6"/>
  <c r="H65" i="6" s="1"/>
  <c r="G71" i="6"/>
  <c r="H71" i="6" s="1"/>
  <c r="G66" i="6"/>
  <c r="H66" i="6" s="1"/>
  <c r="G67" i="6"/>
  <c r="H67" i="6" s="1"/>
  <c r="G64" i="6"/>
  <c r="H64" i="6" s="1"/>
  <c r="G63" i="6"/>
  <c r="H63" i="6" s="1"/>
  <c r="G69" i="6"/>
  <c r="H69" i="6" s="1"/>
  <c r="G61" i="7"/>
  <c r="H61" i="7" s="1"/>
  <c r="G63" i="7"/>
  <c r="H63" i="7" s="1"/>
  <c r="G65" i="7"/>
  <c r="H65" i="7" s="1"/>
  <c r="G67" i="7"/>
  <c r="H67" i="7" s="1"/>
  <c r="G70" i="7"/>
  <c r="H70" i="7" s="1"/>
  <c r="G60" i="7"/>
  <c r="G62" i="7"/>
  <c r="H62" i="7" s="1"/>
  <c r="G64" i="7"/>
  <c r="H64" i="7" s="1"/>
  <c r="G66" i="7"/>
  <c r="H66" i="7" s="1"/>
  <c r="G69" i="7"/>
  <c r="H69" i="7" s="1"/>
  <c r="G71" i="7"/>
  <c r="H71" i="7" s="1"/>
  <c r="G68" i="7"/>
  <c r="H68" i="7" s="1"/>
  <c r="D51" i="7"/>
  <c r="D105" i="7"/>
  <c r="B166" i="8" l="1"/>
  <c r="B167" i="8"/>
  <c r="F160" i="8"/>
  <c r="F158" i="8"/>
  <c r="F159" i="8" s="1"/>
  <c r="G76" i="8"/>
  <c r="G62" i="6"/>
  <c r="H62" i="6" s="1"/>
  <c r="G61" i="6"/>
  <c r="H61" i="6" s="1"/>
  <c r="D51" i="4"/>
  <c r="E64" i="4"/>
  <c r="E61" i="4"/>
  <c r="E67" i="4"/>
  <c r="G67" i="4" s="1"/>
  <c r="E62" i="4"/>
  <c r="E60" i="4"/>
  <c r="E68" i="4"/>
  <c r="E66" i="4"/>
  <c r="E63" i="4"/>
  <c r="E59" i="4"/>
  <c r="E65" i="4"/>
  <c r="D51" i="3"/>
  <c r="E68" i="3"/>
  <c r="E65" i="3"/>
  <c r="E62" i="3"/>
  <c r="E67" i="3"/>
  <c r="E64" i="3"/>
  <c r="E61" i="3"/>
  <c r="E59" i="3"/>
  <c r="E63" i="3"/>
  <c r="E60" i="3"/>
  <c r="E66" i="3"/>
  <c r="E113" i="7"/>
  <c r="F113" i="7" s="1"/>
  <c r="G68" i="6"/>
  <c r="H68" i="6" s="1"/>
  <c r="G70" i="6"/>
  <c r="H70" i="6" s="1"/>
  <c r="E112" i="6"/>
  <c r="F112" i="6" s="1"/>
  <c r="D104" i="6"/>
  <c r="E111" i="6"/>
  <c r="F111" i="6" s="1"/>
  <c r="E108" i="6"/>
  <c r="F108" i="6" s="1"/>
  <c r="E113" i="6"/>
  <c r="F113" i="6" s="1"/>
  <c r="E110" i="6"/>
  <c r="F110" i="6" s="1"/>
  <c r="E111" i="7"/>
  <c r="F111" i="7" s="1"/>
  <c r="E110" i="7"/>
  <c r="F110" i="7" s="1"/>
  <c r="E109" i="7"/>
  <c r="F109" i="7" s="1"/>
  <c r="E108" i="7"/>
  <c r="F108" i="7" s="1"/>
  <c r="E112" i="7"/>
  <c r="F112" i="7" s="1"/>
  <c r="G72" i="7"/>
  <c r="G73" i="7" s="1"/>
  <c r="G74" i="7"/>
  <c r="H60" i="7"/>
  <c r="G65" i="3" l="1"/>
  <c r="G64" i="4"/>
  <c r="F64" i="4"/>
  <c r="G60" i="3"/>
  <c r="G64" i="3"/>
  <c r="G68" i="3"/>
  <c r="G63" i="4"/>
  <c r="F63" i="4"/>
  <c r="G62" i="4"/>
  <c r="G66" i="3"/>
  <c r="G59" i="4"/>
  <c r="E70" i="4"/>
  <c r="E72" i="4"/>
  <c r="F59" i="4"/>
  <c r="G63" i="3"/>
  <c r="G67" i="3"/>
  <c r="G66" i="4"/>
  <c r="F66" i="4"/>
  <c r="G61" i="3"/>
  <c r="G60" i="4"/>
  <c r="F60" i="4"/>
  <c r="G59" i="3"/>
  <c r="E70" i="3"/>
  <c r="E71" i="3" s="1"/>
  <c r="E72" i="3"/>
  <c r="G62" i="3"/>
  <c r="G65" i="4"/>
  <c r="F65" i="4"/>
  <c r="G68" i="4"/>
  <c r="F68" i="4"/>
  <c r="G61" i="4"/>
  <c r="C81" i="4" s="1"/>
  <c r="F61" i="4"/>
  <c r="H72" i="6"/>
  <c r="G76" i="6" s="1"/>
  <c r="H74" i="6"/>
  <c r="G72" i="6"/>
  <c r="G73" i="6" s="1"/>
  <c r="G74" i="6"/>
  <c r="E115" i="7"/>
  <c r="E116" i="7" s="1"/>
  <c r="E117" i="6"/>
  <c r="E119" i="6"/>
  <c r="E115" i="6"/>
  <c r="E116" i="6" s="1"/>
  <c r="E120" i="6"/>
  <c r="E120" i="7"/>
  <c r="E119" i="7"/>
  <c r="E117" i="7"/>
  <c r="H73" i="6"/>
  <c r="F115" i="7"/>
  <c r="G124" i="7" s="1"/>
  <c r="D125" i="7"/>
  <c r="F117" i="7"/>
  <c r="F120" i="7"/>
  <c r="F125" i="7"/>
  <c r="F119" i="7"/>
  <c r="F119" i="6"/>
  <c r="F115" i="6"/>
  <c r="G124" i="6" s="1"/>
  <c r="D125" i="6"/>
  <c r="F117" i="6"/>
  <c r="F120" i="6"/>
  <c r="F125" i="6"/>
  <c r="H72" i="7"/>
  <c r="G76" i="7" s="1"/>
  <c r="H74" i="7"/>
  <c r="F62" i="3" l="1"/>
  <c r="F66" i="3"/>
  <c r="F64" i="3"/>
  <c r="G70" i="3"/>
  <c r="C81" i="3"/>
  <c r="G72" i="3"/>
  <c r="F59" i="3"/>
  <c r="F63" i="3"/>
  <c r="F67" i="4"/>
  <c r="E71" i="4"/>
  <c r="F62" i="4"/>
  <c r="F72" i="4" s="1"/>
  <c r="F68" i="3"/>
  <c r="F60" i="3"/>
  <c r="F65" i="3"/>
  <c r="F61" i="3"/>
  <c r="F67" i="3"/>
  <c r="G72" i="4"/>
  <c r="G70" i="4"/>
  <c r="F116" i="7"/>
  <c r="F116" i="6"/>
  <c r="H73" i="7"/>
  <c r="F70" i="3" l="1"/>
  <c r="F71" i="3" s="1"/>
  <c r="F72" i="3"/>
  <c r="F70" i="4"/>
  <c r="F71" i="4" s="1"/>
  <c r="G74" i="4"/>
  <c r="C79" i="4"/>
  <c r="G71" i="4"/>
  <c r="C82" i="4"/>
  <c r="C83" i="4" s="1"/>
  <c r="C79" i="3"/>
  <c r="G74" i="3"/>
  <c r="C82" i="3"/>
  <c r="C83" i="3" s="1"/>
  <c r="G71" i="3"/>
</calcChain>
</file>

<file path=xl/sharedStrings.xml><?xml version="1.0" encoding="utf-8"?>
<sst xmlns="http://schemas.openxmlformats.org/spreadsheetml/2006/main" count="1031" uniqueCount="183">
  <si>
    <t>HPLC System Suitability Report</t>
  </si>
  <si>
    <t>Analysis Data</t>
  </si>
  <si>
    <t>Assay</t>
  </si>
  <si>
    <t>Sample(s)</t>
  </si>
  <si>
    <t>Reference Substance:</t>
  </si>
  <si>
    <t>CONCOR AMLO 5/5 MG</t>
  </si>
  <si>
    <t>% age Purity:</t>
  </si>
  <si>
    <t>NDQD201709125</t>
  </si>
  <si>
    <t>Weight (mg):</t>
  </si>
  <si>
    <t>Bisoprol fumarate 5 mg,Amlodine Besilate 5 mg per tablets.</t>
  </si>
  <si>
    <t>Standard Conc (mg/mL):</t>
  </si>
  <si>
    <t>each tablets contains bisoprol fumarate 5 mg,amlodipine besilate 5 mg per tablets.</t>
  </si>
  <si>
    <t>2017-09-06 09:18:24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</si>
  <si>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</si>
  <si>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</si>
  <si>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</si>
  <si>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</si>
  <si>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</si>
  <si>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</si>
  <si>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</si>
  <si>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</si>
  <si>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</si>
  <si>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</si>
  <si>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</si>
  <si>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</si>
  <si>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</si>
  <si>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</si>
  <si>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</si>
  <si>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</si>
  <si>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</si>
  <si>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</si>
  <si>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</si>
  <si>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</si>
  <si>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</si>
  <si>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</si>
  <si>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</si>
  <si>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</si>
  <si>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</si>
  <si>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</si>
  <si>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</si>
  <si>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</si>
  <si>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</si>
  <si>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</si>
  <si>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</si>
  <si>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</si>
  <si>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</si>
  <si>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</si>
  <si>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</si>
  <si>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</si>
  <si>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</si>
  <si>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</si>
  <si>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</si>
  <si>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</si>
  <si>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</si>
  <si>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</si>
  <si>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</si>
  <si>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</si>
  <si>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</si>
  <si>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</si>
  <si>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</si>
  <si>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</si>
  <si>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</si>
  <si>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</si>
  <si>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</si>
  <si>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</si>
  <si>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</si>
  <si>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</si>
  <si>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</si>
  <si>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</si>
  <si>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</si>
  <si>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</si>
  <si>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</si>
  <si>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</si>
  <si>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</si>
  <si>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</si>
  <si>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</si>
  <si>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</si>
  <si>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</si>
  <si>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</si>
  <si>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</si>
  <si>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</si>
  <si>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</si>
  <si>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</si>
  <si>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</si>
  <si>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</si>
  <si>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</si>
  <si>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</si>
  <si>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</si>
  <si>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</si>
  <si>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</si>
  <si>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</si>
  <si>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</si>
  <si>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</si>
  <si>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</si>
  <si>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</si>
  <si>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</si>
  <si>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</si>
  <si>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</si>
  <si>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</si>
  <si>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</si>
  <si>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</si>
  <si>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</si>
  <si>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</si>
  <si>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</si>
  <si>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</si>
  <si>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</si>
  <si>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</si>
  <si>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</si>
  <si>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</si>
  <si>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</si>
  <si>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</si>
  <si>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</si>
  <si>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</si>
  <si>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</si>
  <si>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</si>
  <si>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</si>
  <si>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</si>
  <si>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</si>
  <si>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</si>
  <si>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</si>
  <si>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</si>
  <si>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</si>
  <si>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</si>
  <si>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</si>
  <si>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 xml:space="preserve">Bisoprol fumarate </t>
  </si>
  <si>
    <t xml:space="preserve">Bisoprol Fumurate </t>
  </si>
  <si>
    <t>B12-4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</si>
  <si>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</si>
  <si>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</si>
  <si>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</si>
  <si>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</si>
  <si>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</si>
  <si>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</si>
  <si>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</si>
  <si>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</si>
  <si>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</si>
  <si>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</si>
  <si>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</si>
  <si>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</si>
  <si>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</si>
  <si>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</si>
  <si>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</si>
  <si>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</si>
  <si>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</si>
  <si>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</si>
  <si>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</si>
  <si>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</si>
  <si>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</si>
  <si>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</si>
  <si>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</si>
  <si>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</si>
  <si>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</si>
  <si>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Mass of WRS as free base (mg):</t>
  </si>
  <si>
    <t>Mass of RS (mg):</t>
  </si>
  <si>
    <t>Bisoprol fumurate</t>
  </si>
  <si>
    <t>M2-4</t>
  </si>
  <si>
    <t>Amlodipine Besilate</t>
  </si>
  <si>
    <t>A76-1</t>
  </si>
  <si>
    <t>Dissolution Result Summary</t>
  </si>
  <si>
    <t>Analysis Data: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</si>
  <si>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</si>
  <si>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</si>
  <si>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</si>
  <si>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</si>
  <si>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</si>
  <si>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</si>
  <si>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</si>
  <si>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</si>
  <si>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</si>
  <si>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</si>
  <si>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</si>
  <si>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</si>
  <si>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</si>
  <si>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</si>
  <si>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</si>
  <si>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Inj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</si>
  <si>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</si>
  <si>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Repeat Determination of Active Ingredient Dissolved</t>
  </si>
  <si>
    <t>If correction for water content is NOT needed please enter 0</t>
  </si>
  <si>
    <t>Desired Sample Weight (mg)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</si>
  <si>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3000</t>
    </r>
  </si>
  <si>
    <t>Dissolution S2</t>
  </si>
  <si>
    <t>Amlodipine Besilate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</si>
</sst>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\ &quot;%&quot;"/>
    <numFmt numFmtId="173" formatCode="0.00\ &quot;%&quot;"/>
    <numFmt numFmtId="174" formatCode="0.0\ &quot;mg&quot;"/>
    <numFmt numFmtId="175" formatCode="dd\-mmm\-yyyy"/>
    <numFmt numFmtId="176" formatCode="0.00\ &quot;mg&quot;"/>
    <numFmt numFmtId="178" formatCode="0.0000%"/>
  </numFmts>
  <fonts count="4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u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b/>
      <u/>
      <sz val="16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23" fillId="2" borderId="0"/>
    <xf numFmtId="0" fontId="27" fillId="2" borderId="0"/>
    <xf numFmtId="0" fontId="27" fillId="2" borderId="0"/>
    <xf numFmtId="9" fontId="27" fillId="0" borderId="0" applyFont="0" applyFill="0" applyBorder="0" applyAlignment="0" applyProtection="0"/>
  </cellStyleXfs>
  <cellXfs count="10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4" fillId="2" borderId="0" xfId="1" applyNumberFormat="1" applyFont="1" applyFill="1" applyAlignment="1">
      <alignment horizontal="center"/>
    </xf>
    <xf numFmtId="172" fontId="24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71" fontId="14" fillId="7" borderId="60" xfId="1" applyNumberFormat="1" applyFont="1" applyFill="1" applyBorder="1" applyAlignment="1">
      <alignment horizontal="center"/>
    </xf>
    <xf numFmtId="2" fontId="14" fillId="7" borderId="60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71" fontId="14" fillId="6" borderId="61" xfId="1" applyNumberFormat="1" applyFont="1" applyFill="1" applyBorder="1" applyAlignment="1">
      <alignment horizontal="center"/>
    </xf>
    <xf numFmtId="2" fontId="14" fillId="6" borderId="61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1" fillId="2" borderId="13" xfId="1" applyFont="1" applyFill="1" applyBorder="1"/>
    <xf numFmtId="10" fontId="11" fillId="2" borderId="0" xfId="1" applyNumberFormat="1" applyFont="1" applyFill="1" applyAlignment="1">
      <alignment horizontal="center"/>
    </xf>
    <xf numFmtId="0" fontId="14" fillId="7" borderId="62" xfId="1" applyFont="1" applyFill="1" applyBorder="1" applyAlignment="1">
      <alignment horizontal="center"/>
    </xf>
    <xf numFmtId="0" fontId="14" fillId="7" borderId="29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2" borderId="43" xfId="1" applyFont="1" applyFill="1" applyBorder="1"/>
    <xf numFmtId="10" fontId="14" fillId="6" borderId="49" xfId="1" applyNumberFormat="1" applyFont="1" applyFill="1" applyBorder="1" applyAlignment="1">
      <alignment horizontal="center"/>
    </xf>
    <xf numFmtId="10" fontId="14" fillId="6" borderId="6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31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71" fontId="14" fillId="7" borderId="54" xfId="1" applyNumberFormat="1" applyFont="1" applyFill="1" applyBorder="1" applyAlignment="1">
      <alignment horizontal="center"/>
    </xf>
    <xf numFmtId="2" fontId="14" fillId="7" borderId="59" xfId="1" applyNumberFormat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0" fontId="11" fillId="2" borderId="23" xfId="1" applyFont="1" applyFill="1" applyBorder="1" applyAlignment="1">
      <alignment horizontal="center"/>
    </xf>
    <xf numFmtId="0" fontId="14" fillId="3" borderId="31" xfId="1" applyFont="1" applyFill="1" applyBorder="1" applyAlignment="1" applyProtection="1">
      <alignment horizontal="center"/>
      <protection locked="0"/>
    </xf>
    <xf numFmtId="173" fontId="11" fillId="2" borderId="31" xfId="1" applyNumberFormat="1" applyFont="1" applyFill="1" applyBorder="1" applyAlignment="1">
      <alignment horizontal="center"/>
    </xf>
    <xf numFmtId="173" fontId="11" fillId="2" borderId="48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>
      <alignment horizontal="center"/>
    </xf>
    <xf numFmtId="173" fontId="11" fillId="2" borderId="25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2" fillId="2" borderId="13" xfId="1" applyFont="1" applyFill="1" applyBorder="1" applyAlignment="1">
      <alignment horizontal="center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0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8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49" xfId="1" applyNumberFormat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166" fontId="11" fillId="7" borderId="49" xfId="1" applyNumberFormat="1" applyFont="1" applyFill="1" applyBorder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63" xfId="1" applyFont="1" applyFill="1" applyBorder="1" applyAlignment="1">
      <alignment horizontal="right"/>
    </xf>
    <xf numFmtId="170" fontId="12" fillId="6" borderId="15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64" xfId="1" applyNumberFormat="1" applyFont="1" applyFill="1" applyBorder="1" applyAlignment="1">
      <alignment horizontal="center"/>
    </xf>
    <xf numFmtId="0" fontId="11" fillId="2" borderId="15" xfId="1" applyFont="1" applyFill="1" applyBorder="1"/>
    <xf numFmtId="170" fontId="11" fillId="2" borderId="36" xfId="1" applyNumberFormat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0" fontId="15" fillId="2" borderId="13" xfId="1" applyFont="1" applyFill="1" applyBorder="1"/>
    <xf numFmtId="170" fontId="11" fillId="2" borderId="28" xfId="1" applyNumberFormat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169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4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171" fontId="14" fillId="2" borderId="0" xfId="1" applyNumberFormat="1" applyFont="1" applyFill="1" applyAlignment="1">
      <alignment horizontal="center"/>
    </xf>
    <xf numFmtId="0" fontId="14" fillId="7" borderId="60" xfId="1" applyFont="1" applyFill="1" applyBorder="1" applyAlignment="1">
      <alignment horizontal="center"/>
    </xf>
    <xf numFmtId="173" fontId="14" fillId="7" borderId="33" xfId="1" applyNumberFormat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173" fontId="11" fillId="2" borderId="15" xfId="1" applyNumberFormat="1" applyFont="1" applyFill="1" applyBorder="1" applyAlignment="1">
      <alignment horizontal="center" vertical="center"/>
    </xf>
    <xf numFmtId="166" fontId="11" fillId="2" borderId="43" xfId="1" applyNumberFormat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3" fontId="11" fillId="2" borderId="14" xfId="1" applyNumberFormat="1" applyFont="1" applyFill="1" applyBorder="1" applyAlignment="1">
      <alignment horizontal="center" vertical="center"/>
    </xf>
    <xf numFmtId="166" fontId="11" fillId="2" borderId="23" xfId="1" applyNumberFormat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66" fontId="11" fillId="2" borderId="21" xfId="1" applyNumberFormat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0" fontId="13" fillId="2" borderId="31" xfId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174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0" fontId="11" fillId="7" borderId="15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2" fontId="11" fillId="6" borderId="15" xfId="1" applyNumberFormat="1" applyFont="1" applyFill="1" applyBorder="1" applyAlignment="1">
      <alignment horizontal="center"/>
    </xf>
    <xf numFmtId="0" fontId="11" fillId="2" borderId="30" xfId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6" fontId="14" fillId="3" borderId="41" xfId="1" applyNumberFormat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0" fontId="11" fillId="2" borderId="11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right"/>
    </xf>
    <xf numFmtId="170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5" fillId="2" borderId="0" xfId="1" applyFont="1" applyFill="1"/>
    <xf numFmtId="0" fontId="11" fillId="2" borderId="29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168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75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 applyProtection="1"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2" fontId="12" fillId="7" borderId="13" xfId="0" applyNumberFormat="1" applyFont="1" applyFill="1" applyBorder="1" applyAlignment="1">
      <alignment horizontal="center"/>
    </xf>
    <xf numFmtId="176" fontId="14" fillId="3" borderId="0" xfId="1" applyNumberFormat="1" applyFont="1" applyFill="1" applyAlignment="1" applyProtection="1">
      <alignment horizontal="center"/>
      <protection locked="0"/>
    </xf>
    <xf numFmtId="0" fontId="27" fillId="2" borderId="0" xfId="2" applyFill="1"/>
    <xf numFmtId="0" fontId="28" fillId="2" borderId="0" xfId="2" applyFont="1" applyFill="1"/>
    <xf numFmtId="2" fontId="29" fillId="3" borderId="3" xfId="2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 vertical="center"/>
    </xf>
    <xf numFmtId="2" fontId="30" fillId="2" borderId="0" xfId="2" applyNumberFormat="1" applyFont="1" applyFill="1" applyAlignment="1">
      <alignment horizontal="center" vertical="center"/>
    </xf>
    <xf numFmtId="0" fontId="30" fillId="2" borderId="11" xfId="2" applyFont="1" applyFill="1" applyBorder="1" applyAlignment="1">
      <alignment vertical="center"/>
    </xf>
    <xf numFmtId="0" fontId="30" fillId="2" borderId="0" xfId="2" applyFont="1" applyFill="1" applyAlignment="1">
      <alignment vertical="center"/>
    </xf>
    <xf numFmtId="0" fontId="31" fillId="2" borderId="11" xfId="2" applyFont="1" applyFill="1" applyBorder="1" applyAlignment="1">
      <alignment vertical="center"/>
    </xf>
    <xf numFmtId="0" fontId="31" fillId="2" borderId="0" xfId="2" applyFont="1" applyFill="1" applyAlignment="1">
      <alignment horizontal="right" vertical="center"/>
    </xf>
    <xf numFmtId="0" fontId="30" fillId="2" borderId="7" xfId="2" applyFont="1" applyFill="1" applyBorder="1" applyAlignment="1">
      <alignment vertical="center"/>
    </xf>
    <xf numFmtId="0" fontId="30" fillId="2" borderId="10" xfId="2" applyFont="1" applyFill="1" applyBorder="1" applyAlignment="1">
      <alignment horizontal="center" vertical="center"/>
    </xf>
    <xf numFmtId="0" fontId="31" fillId="2" borderId="10" xfId="2" applyFont="1" applyFill="1" applyBorder="1" applyAlignment="1">
      <alignment horizontal="center" vertical="center"/>
    </xf>
    <xf numFmtId="0" fontId="30" fillId="2" borderId="9" xfId="2" applyFont="1" applyFill="1" applyBorder="1" applyAlignment="1">
      <alignment vertical="center"/>
    </xf>
    <xf numFmtId="165" fontId="33" fillId="2" borderId="0" xfId="2" applyNumberFormat="1" applyFont="1" applyFill="1" applyAlignment="1">
      <alignment horizontal="center" vertical="center"/>
    </xf>
    <xf numFmtId="0" fontId="30" fillId="2" borderId="0" xfId="2" applyFont="1" applyFill="1" applyAlignment="1">
      <alignment horizontal="right" vertic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3" fillId="7" borderId="50" xfId="2" applyFont="1" applyFill="1" applyBorder="1" applyAlignment="1">
      <alignment horizontal="center"/>
    </xf>
    <xf numFmtId="0" fontId="30" fillId="2" borderId="66" xfId="2" applyFont="1" applyFill="1" applyBorder="1" applyAlignment="1">
      <alignment horizontal="right"/>
    </xf>
    <xf numFmtId="165" fontId="33" fillId="6" borderId="49" xfId="2" applyNumberFormat="1" applyFont="1" applyFill="1" applyBorder="1" applyAlignment="1">
      <alignment horizontal="center"/>
    </xf>
    <xf numFmtId="0" fontId="30" fillId="2" borderId="23" xfId="2" applyFont="1" applyFill="1" applyBorder="1" applyAlignment="1">
      <alignment horizontal="right"/>
    </xf>
    <xf numFmtId="165" fontId="33" fillId="7" borderId="54" xfId="2" applyNumberFormat="1" applyFont="1" applyFill="1" applyBorder="1" applyAlignment="1">
      <alignment horizontal="center"/>
    </xf>
    <xf numFmtId="170" fontId="30" fillId="2" borderId="51" xfId="2" applyNumberFormat="1" applyFont="1" applyFill="1" applyBorder="1" applyAlignment="1">
      <alignment horizontal="right"/>
    </xf>
    <xf numFmtId="0" fontId="32" fillId="2" borderId="0" xfId="2" applyFont="1" applyFill="1" applyAlignment="1">
      <alignment horizontal="left" vertical="center" wrapText="1"/>
    </xf>
    <xf numFmtId="0" fontId="34" fillId="2" borderId="0" xfId="2" applyFont="1" applyFill="1" applyAlignment="1">
      <alignment horizontal="left" vertical="center"/>
    </xf>
    <xf numFmtId="0" fontId="34" fillId="2" borderId="0" xfId="2" applyFont="1" applyFill="1" applyAlignment="1">
      <alignment horizontal="left"/>
    </xf>
    <xf numFmtId="10" fontId="30" fillId="2" borderId="0" xfId="2" applyNumberFormat="1" applyFont="1" applyFill="1" applyAlignment="1">
      <alignment horizontal="center"/>
    </xf>
    <xf numFmtId="0" fontId="33" fillId="7" borderId="60" xfId="2" applyFont="1" applyFill="1" applyBorder="1" applyAlignment="1">
      <alignment horizontal="center"/>
    </xf>
    <xf numFmtId="0" fontId="30" fillId="2" borderId="67" xfId="2" applyFont="1" applyFill="1" applyBorder="1" applyAlignment="1">
      <alignment horizontal="right"/>
    </xf>
    <xf numFmtId="0" fontId="30" fillId="2" borderId="9" xfId="2" applyFont="1" applyFill="1" applyBorder="1" applyAlignment="1">
      <alignment horizontal="center"/>
    </xf>
    <xf numFmtId="0" fontId="30" fillId="2" borderId="43" xfId="2" applyFont="1" applyFill="1" applyBorder="1"/>
    <xf numFmtId="10" fontId="33" fillId="6" borderId="61" xfId="2" applyNumberFormat="1" applyFont="1" applyFill="1" applyBorder="1" applyAlignment="1">
      <alignment horizontal="center"/>
    </xf>
    <xf numFmtId="0" fontId="30" fillId="2" borderId="1" xfId="2" applyFont="1" applyFill="1" applyBorder="1" applyAlignment="1">
      <alignment horizontal="right"/>
    </xf>
    <xf numFmtId="0" fontId="30" fillId="2" borderId="23" xfId="2" applyFont="1" applyFill="1" applyBorder="1"/>
    <xf numFmtId="170" fontId="30" fillId="2" borderId="39" xfId="2" applyNumberFormat="1" applyFont="1" applyFill="1" applyBorder="1" applyAlignment="1">
      <alignment horizontal="center"/>
    </xf>
    <xf numFmtId="10" fontId="33" fillId="7" borderId="61" xfId="2" applyNumberFormat="1" applyFont="1" applyFill="1" applyBorder="1" applyAlignment="1">
      <alignment horizontal="center"/>
    </xf>
    <xf numFmtId="170" fontId="30" fillId="2" borderId="1" xfId="2" applyNumberFormat="1" applyFont="1" applyFill="1" applyBorder="1" applyAlignment="1">
      <alignment horizontal="right"/>
    </xf>
    <xf numFmtId="170" fontId="31" fillId="2" borderId="0" xfId="2" applyNumberFormat="1" applyFont="1" applyFill="1" applyAlignment="1">
      <alignment horizontal="center"/>
    </xf>
    <xf numFmtId="0" fontId="30" fillId="2" borderId="23" xfId="2" applyFont="1" applyFill="1" applyBorder="1" applyAlignment="1">
      <alignment horizontal="center"/>
    </xf>
    <xf numFmtId="0" fontId="33" fillId="3" borderId="24" xfId="2" applyFont="1" applyFill="1" applyBorder="1" applyAlignment="1" applyProtection="1">
      <alignment horizontal="center" vertical="center"/>
      <protection locked="0"/>
    </xf>
    <xf numFmtId="2" fontId="30" fillId="2" borderId="31" xfId="2" applyNumberFormat="1" applyFont="1" applyFill="1" applyBorder="1" applyAlignment="1">
      <alignment horizontal="center"/>
    </xf>
    <xf numFmtId="10" fontId="30" fillId="2" borderId="33" xfId="2" applyNumberFormat="1" applyFont="1" applyFill="1" applyBorder="1" applyAlignment="1">
      <alignment horizontal="center"/>
    </xf>
    <xf numFmtId="2" fontId="30" fillId="2" borderId="5" xfId="2" applyNumberFormat="1" applyFont="1" applyFill="1" applyBorder="1" applyAlignment="1">
      <alignment horizontal="center"/>
    </xf>
    <xf numFmtId="0" fontId="33" fillId="3" borderId="35" xfId="2" applyFont="1" applyFill="1" applyBorder="1" applyAlignment="1" applyProtection="1">
      <alignment horizontal="center" vertical="center"/>
      <protection locked="0"/>
    </xf>
    <xf numFmtId="0" fontId="30" fillId="2" borderId="34" xfId="2" applyFont="1" applyFill="1" applyBorder="1" applyAlignment="1">
      <alignment horizontal="center"/>
    </xf>
    <xf numFmtId="10" fontId="30" fillId="2" borderId="31" xfId="2" applyNumberFormat="1" applyFont="1" applyFill="1" applyBorder="1" applyAlignment="1">
      <alignment horizontal="center"/>
    </xf>
    <xf numFmtId="2" fontId="30" fillId="2" borderId="3" xfId="2" applyNumberFormat="1" applyFont="1" applyFill="1" applyBorder="1" applyAlignment="1">
      <alignment horizontal="center"/>
    </xf>
    <xf numFmtId="0" fontId="33" fillId="3" borderId="32" xfId="2" applyFont="1" applyFill="1" applyBorder="1" applyAlignment="1" applyProtection="1">
      <alignment horizontal="center" vertical="center"/>
      <protection locked="0"/>
    </xf>
    <xf numFmtId="10" fontId="30" fillId="2" borderId="29" xfId="2" applyNumberFormat="1" applyFont="1" applyFill="1" applyBorder="1" applyAlignment="1">
      <alignment horizontal="center"/>
    </xf>
    <xf numFmtId="2" fontId="30" fillId="2" borderId="4" xfId="2" applyNumberFormat="1" applyFont="1" applyFill="1" applyBorder="1" applyAlignment="1">
      <alignment horizontal="center"/>
    </xf>
    <xf numFmtId="0" fontId="33" fillId="3" borderId="27" xfId="2" applyFont="1" applyFill="1" applyBorder="1" applyAlignment="1" applyProtection="1">
      <alignment horizontal="center" vertical="center"/>
      <protection locked="0"/>
    </xf>
    <xf numFmtId="0" fontId="31" fillId="2" borderId="25" xfId="2" applyFont="1" applyFill="1" applyBorder="1" applyAlignment="1">
      <alignment horizontal="center" wrapText="1"/>
    </xf>
    <xf numFmtId="0" fontId="31" fillId="2" borderId="46" xfId="2" applyFont="1" applyFill="1" applyBorder="1"/>
    <xf numFmtId="0" fontId="31" fillId="2" borderId="46" xfId="2" applyFont="1" applyFill="1" applyBorder="1" applyAlignment="1">
      <alignment horizontal="center"/>
    </xf>
    <xf numFmtId="0" fontId="31" fillId="2" borderId="51" xfId="2" applyFont="1" applyFill="1" applyBorder="1" applyAlignment="1">
      <alignment horizontal="center"/>
    </xf>
    <xf numFmtId="0" fontId="33" fillId="3" borderId="22" xfId="2" applyFont="1" applyFill="1" applyBorder="1" applyAlignment="1" applyProtection="1">
      <alignment horizontal="center" vertical="center"/>
      <protection locked="0"/>
    </xf>
    <xf numFmtId="0" fontId="30" fillId="2" borderId="21" xfId="2" applyFont="1" applyFill="1" applyBorder="1" applyAlignment="1">
      <alignment horizontal="right"/>
    </xf>
    <xf numFmtId="0" fontId="34" fillId="2" borderId="0" xfId="2" applyFont="1" applyFill="1"/>
    <xf numFmtId="0" fontId="36" fillId="2" borderId="0" xfId="2" applyFont="1" applyFill="1" applyAlignment="1">
      <alignment horizontal="center"/>
    </xf>
    <xf numFmtId="0" fontId="36" fillId="2" borderId="0" xfId="2" applyFont="1" applyFill="1"/>
    <xf numFmtId="170" fontId="30" fillId="2" borderId="0" xfId="2" applyNumberFormat="1" applyFont="1" applyFill="1" applyAlignment="1">
      <alignment horizontal="center"/>
    </xf>
    <xf numFmtId="0" fontId="31" fillId="7" borderId="17" xfId="2" applyFont="1" applyFill="1" applyBorder="1" applyAlignment="1">
      <alignment horizontal="center"/>
    </xf>
    <xf numFmtId="0" fontId="30" fillId="2" borderId="17" xfId="2" applyFont="1" applyFill="1" applyBorder="1" applyAlignment="1">
      <alignment horizontal="right"/>
    </xf>
    <xf numFmtId="10" fontId="31" fillId="6" borderId="41" xfId="2" applyNumberFormat="1" applyFont="1" applyFill="1" applyBorder="1" applyAlignment="1">
      <alignment horizontal="center"/>
    </xf>
    <xf numFmtId="0" fontId="30" fillId="2" borderId="41" xfId="2" applyFont="1" applyFill="1" applyBorder="1" applyAlignment="1">
      <alignment horizontal="right"/>
    </xf>
    <xf numFmtId="2" fontId="36" fillId="2" borderId="0" xfId="2" applyNumberFormat="1" applyFont="1" applyFill="1" applyAlignment="1">
      <alignment horizontal="center"/>
    </xf>
    <xf numFmtId="170" fontId="31" fillId="7" borderId="65" xfId="2" applyNumberFormat="1" applyFont="1" applyFill="1" applyBorder="1" applyAlignment="1">
      <alignment horizontal="center"/>
    </xf>
    <xf numFmtId="0" fontId="30" fillId="2" borderId="65" xfId="2" applyFont="1" applyFill="1" applyBorder="1" applyAlignment="1">
      <alignment horizontal="right"/>
    </xf>
    <xf numFmtId="0" fontId="31" fillId="2" borderId="0" xfId="2" applyFont="1" applyFill="1" applyAlignment="1">
      <alignment horizontal="center" wrapText="1"/>
    </xf>
    <xf numFmtId="2" fontId="30" fillId="7" borderId="50" xfId="2" applyNumberFormat="1" applyFont="1" applyFill="1" applyBorder="1" applyAlignment="1">
      <alignment horizontal="center"/>
    </xf>
    <xf numFmtId="0" fontId="30" fillId="2" borderId="37" xfId="2" applyFont="1" applyFill="1" applyBorder="1" applyAlignment="1">
      <alignment horizontal="right"/>
    </xf>
    <xf numFmtId="1" fontId="30" fillId="2" borderId="0" xfId="2" applyNumberFormat="1" applyFont="1" applyFill="1" applyAlignment="1">
      <alignment horizontal="center"/>
    </xf>
    <xf numFmtId="2" fontId="30" fillId="6" borderId="49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horizontal="right"/>
    </xf>
    <xf numFmtId="2" fontId="30" fillId="7" borderId="49" xfId="2" applyNumberFormat="1" applyFont="1" applyFill="1" applyBorder="1" applyAlignment="1">
      <alignment horizontal="center"/>
    </xf>
    <xf numFmtId="2" fontId="30" fillId="6" borderId="17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2" fontId="30" fillId="7" borderId="41" xfId="2" applyNumberFormat="1" applyFont="1" applyFill="1" applyBorder="1" applyAlignment="1">
      <alignment horizontal="center"/>
    </xf>
    <xf numFmtId="2" fontId="30" fillId="6" borderId="41" xfId="2" applyNumberFormat="1" applyFont="1" applyFill="1" applyBorder="1" applyAlignment="1">
      <alignment horizontal="center"/>
    </xf>
    <xf numFmtId="0" fontId="33" fillId="3" borderId="13" xfId="2" applyFont="1" applyFill="1" applyBorder="1" applyAlignment="1" applyProtection="1">
      <alignment horizontal="center" vertical="center"/>
      <protection locked="0"/>
    </xf>
    <xf numFmtId="0" fontId="33" fillId="3" borderId="31" xfId="2" applyFont="1" applyFill="1" applyBorder="1" applyAlignment="1" applyProtection="1">
      <alignment horizontal="center" vertical="center"/>
      <protection locked="0"/>
    </xf>
    <xf numFmtId="0" fontId="30" fillId="2" borderId="63" xfId="2" applyFont="1" applyFill="1" applyBorder="1" applyAlignment="1">
      <alignment horizontal="right"/>
    </xf>
    <xf numFmtId="1" fontId="31" fillId="6" borderId="48" xfId="2" applyNumberFormat="1" applyFont="1" applyFill="1" applyBorder="1" applyAlignment="1">
      <alignment horizontal="center"/>
    </xf>
    <xf numFmtId="1" fontId="31" fillId="6" borderId="53" xfId="2" applyNumberFormat="1" applyFont="1" applyFill="1" applyBorder="1" applyAlignment="1">
      <alignment horizontal="center"/>
    </xf>
    <xf numFmtId="170" fontId="31" fillId="6" borderId="39" xfId="2" applyNumberFormat="1" applyFont="1" applyFill="1" applyBorder="1" applyAlignment="1">
      <alignment horizontal="center"/>
    </xf>
    <xf numFmtId="0" fontId="30" fillId="2" borderId="0" xfId="2" applyFont="1" applyFill="1" applyAlignment="1">
      <alignment horizontal="right"/>
    </xf>
    <xf numFmtId="170" fontId="30" fillId="2" borderId="36" xfId="2" applyNumberFormat="1" applyFont="1" applyFill="1" applyBorder="1" applyAlignment="1">
      <alignment horizontal="center"/>
    </xf>
    <xf numFmtId="0" fontId="33" fillId="3" borderId="34" xfId="2" applyFont="1" applyFill="1" applyBorder="1" applyAlignment="1" applyProtection="1">
      <alignment horizontal="center" vertical="center"/>
      <protection locked="0"/>
    </xf>
    <xf numFmtId="0" fontId="30" fillId="2" borderId="7" xfId="2" applyFont="1" applyFill="1" applyBorder="1" applyAlignment="1">
      <alignment horizontal="center"/>
    </xf>
    <xf numFmtId="170" fontId="30" fillId="2" borderId="24" xfId="2" applyNumberFormat="1" applyFont="1" applyFill="1" applyBorder="1" applyAlignment="1">
      <alignment horizontal="center"/>
    </xf>
    <xf numFmtId="0" fontId="33" fillId="3" borderId="23" xfId="2" applyFont="1" applyFill="1" applyBorder="1" applyAlignment="1" applyProtection="1">
      <alignment horizontal="center" vertical="center"/>
      <protection locked="0"/>
    </xf>
    <xf numFmtId="170" fontId="30" fillId="2" borderId="28" xfId="2" applyNumberFormat="1" applyFont="1" applyFill="1" applyBorder="1" applyAlignment="1">
      <alignment horizontal="center"/>
    </xf>
    <xf numFmtId="0" fontId="33" fillId="3" borderId="30" xfId="2" applyFont="1" applyFill="1" applyBorder="1" applyAlignment="1" applyProtection="1">
      <alignment horizontal="center" vertical="center"/>
      <protection locked="0"/>
    </xf>
    <xf numFmtId="0" fontId="30" fillId="2" borderId="52" xfId="2" applyFont="1" applyFill="1" applyBorder="1" applyAlignment="1">
      <alignment horizontal="center"/>
    </xf>
    <xf numFmtId="0" fontId="31" fillId="2" borderId="28" xfId="2" applyFont="1" applyFill="1" applyBorder="1" applyAlignment="1">
      <alignment horizontal="center"/>
    </xf>
    <xf numFmtId="0" fontId="31" fillId="2" borderId="55" xfId="2" applyFont="1" applyFill="1" applyBorder="1" applyAlignment="1">
      <alignment horizontal="center"/>
    </xf>
    <xf numFmtId="0" fontId="31" fillId="2" borderId="10" xfId="2" applyFont="1" applyFill="1" applyBorder="1" applyAlignment="1">
      <alignment horizontal="center"/>
    </xf>
    <xf numFmtId="0" fontId="37" fillId="2" borderId="0" xfId="2" applyFont="1" applyFill="1" applyAlignment="1">
      <alignment vertical="center"/>
    </xf>
    <xf numFmtId="169" fontId="31" fillId="2" borderId="0" xfId="2" applyNumberFormat="1" applyFont="1" applyFill="1" applyAlignment="1">
      <alignment horizontal="center" vertical="center"/>
    </xf>
    <xf numFmtId="0" fontId="38" fillId="2" borderId="0" xfId="2" applyFont="1" applyFill="1" applyAlignment="1">
      <alignment vertical="center" wrapText="1"/>
    </xf>
    <xf numFmtId="2" fontId="31" fillId="2" borderId="0" xfId="2" applyNumberFormat="1" applyFont="1" applyFill="1" applyAlignment="1">
      <alignment horizontal="center" vertical="center"/>
    </xf>
    <xf numFmtId="2" fontId="33" fillId="3" borderId="0" xfId="2" applyNumberFormat="1" applyFont="1" applyFill="1" applyAlignment="1" applyProtection="1">
      <alignment horizontal="center" vertical="center"/>
      <protection locked="0"/>
    </xf>
    <xf numFmtId="0" fontId="39" fillId="2" borderId="0" xfId="2" applyFont="1" applyFill="1"/>
    <xf numFmtId="0" fontId="40" fillId="2" borderId="0" xfId="2" applyFont="1" applyFill="1"/>
    <xf numFmtId="0" fontId="31" fillId="2" borderId="0" xfId="2" applyFont="1" applyFill="1" applyAlignment="1">
      <alignment horizontal="center"/>
    </xf>
    <xf numFmtId="0" fontId="31" fillId="3" borderId="0" xfId="2" applyFont="1" applyFill="1" applyAlignment="1" applyProtection="1">
      <alignment horizontal="center"/>
      <protection locked="0"/>
    </xf>
    <xf numFmtId="0" fontId="31" fillId="2" borderId="0" xfId="2" applyFont="1" applyFill="1" applyAlignment="1">
      <alignment horizontal="right"/>
    </xf>
    <xf numFmtId="0" fontId="33" fillId="7" borderId="17" xfId="2" applyFont="1" applyFill="1" applyBorder="1" applyAlignment="1">
      <alignment horizontal="center" vertical="center"/>
    </xf>
    <xf numFmtId="0" fontId="30" fillId="2" borderId="57" xfId="2" applyFont="1" applyFill="1" applyBorder="1" applyAlignment="1">
      <alignment horizontal="right" vertical="center"/>
    </xf>
    <xf numFmtId="0" fontId="30" fillId="2" borderId="56" xfId="2" applyFont="1" applyFill="1" applyBorder="1" applyAlignment="1">
      <alignment horizontal="center" vertical="center"/>
    </xf>
    <xf numFmtId="0" fontId="30" fillId="2" borderId="43" xfId="2" applyFont="1" applyFill="1" applyBorder="1" applyAlignment="1">
      <alignment vertical="center"/>
    </xf>
    <xf numFmtId="10" fontId="33" fillId="6" borderId="49" xfId="2" applyNumberFormat="1" applyFont="1" applyFill="1" applyBorder="1" applyAlignment="1">
      <alignment horizontal="center" vertical="center"/>
    </xf>
    <xf numFmtId="0" fontId="30" fillId="2" borderId="6" xfId="2" applyFont="1" applyFill="1" applyBorder="1" applyAlignment="1">
      <alignment vertical="center"/>
    </xf>
    <xf numFmtId="0" fontId="30" fillId="2" borderId="23" xfId="2" applyFont="1" applyFill="1" applyBorder="1" applyAlignment="1">
      <alignment vertical="center"/>
    </xf>
    <xf numFmtId="0" fontId="30" fillId="2" borderId="31" xfId="2" applyFont="1" applyFill="1" applyBorder="1" applyAlignment="1">
      <alignment horizontal="center" vertical="center"/>
    </xf>
    <xf numFmtId="0" fontId="30" fillId="2" borderId="23" xfId="2" applyFont="1" applyFill="1" applyBorder="1" applyAlignment="1">
      <alignment horizontal="right" vertical="center"/>
    </xf>
    <xf numFmtId="10" fontId="33" fillId="7" borderId="49" xfId="2" applyNumberFormat="1" applyFont="1" applyFill="1" applyBorder="1" applyAlignment="1">
      <alignment horizontal="center" vertical="center"/>
    </xf>
    <xf numFmtId="170" fontId="30" fillId="2" borderId="2" xfId="2" applyNumberFormat="1" applyFont="1" applyFill="1" applyBorder="1" applyAlignment="1">
      <alignment horizontal="right" vertical="center"/>
    </xf>
    <xf numFmtId="170" fontId="31" fillId="2" borderId="0" xfId="2" applyNumberFormat="1" applyFont="1" applyFill="1" applyAlignment="1">
      <alignment horizontal="center" vertical="center"/>
    </xf>
    <xf numFmtId="0" fontId="30" fillId="2" borderId="23" xfId="2" applyFont="1" applyFill="1" applyBorder="1" applyAlignment="1">
      <alignment horizontal="center" vertical="center"/>
    </xf>
    <xf numFmtId="2" fontId="30" fillId="2" borderId="31" xfId="2" applyNumberFormat="1" applyFont="1" applyFill="1" applyBorder="1" applyAlignment="1">
      <alignment horizontal="center" vertical="center"/>
    </xf>
    <xf numFmtId="10" fontId="30" fillId="2" borderId="36" xfId="2" applyNumberFormat="1" applyFont="1" applyFill="1" applyBorder="1" applyAlignment="1">
      <alignment horizontal="center" vertical="center"/>
    </xf>
    <xf numFmtId="2" fontId="30" fillId="2" borderId="35" xfId="2" applyNumberFormat="1" applyFont="1" applyFill="1" applyBorder="1" applyAlignment="1">
      <alignment horizontal="center" vertical="center"/>
    </xf>
    <xf numFmtId="1" fontId="33" fillId="3" borderId="35" xfId="2" applyNumberFormat="1" applyFont="1" applyFill="1" applyBorder="1" applyAlignment="1" applyProtection="1">
      <alignment horizontal="center" vertical="center"/>
      <protection locked="0"/>
    </xf>
    <xf numFmtId="0" fontId="30" fillId="2" borderId="34" xfId="2" applyFont="1" applyFill="1" applyBorder="1" applyAlignment="1">
      <alignment horizontal="center" vertical="center"/>
    </xf>
    <xf numFmtId="10" fontId="30" fillId="2" borderId="24" xfId="2" applyNumberFormat="1" applyFont="1" applyFill="1" applyBorder="1" applyAlignment="1">
      <alignment horizontal="center" vertical="center"/>
    </xf>
    <xf numFmtId="2" fontId="30" fillId="2" borderId="32" xfId="2" applyNumberFormat="1" applyFont="1" applyFill="1" applyBorder="1" applyAlignment="1">
      <alignment horizontal="center" vertical="center"/>
    </xf>
    <xf numFmtId="1" fontId="33" fillId="3" borderId="32" xfId="2" applyNumberFormat="1" applyFont="1" applyFill="1" applyBorder="1" applyAlignment="1" applyProtection="1">
      <alignment horizontal="center" vertical="center"/>
      <protection locked="0"/>
    </xf>
    <xf numFmtId="10" fontId="30" fillId="2" borderId="28" xfId="2" applyNumberFormat="1" applyFont="1" applyFill="1" applyBorder="1" applyAlignment="1">
      <alignment horizontal="center" vertical="center"/>
    </xf>
    <xf numFmtId="2" fontId="30" fillId="2" borderId="27" xfId="2" applyNumberFormat="1" applyFont="1" applyFill="1" applyBorder="1" applyAlignment="1">
      <alignment horizontal="center" vertical="center"/>
    </xf>
    <xf numFmtId="0" fontId="31" fillId="2" borderId="25" xfId="2" applyFont="1" applyFill="1" applyBorder="1" applyAlignment="1">
      <alignment horizontal="center" vertical="center" wrapText="1"/>
    </xf>
    <xf numFmtId="0" fontId="31" fillId="2" borderId="46" xfId="2" applyFont="1" applyFill="1" applyBorder="1" applyAlignment="1">
      <alignment vertical="center"/>
    </xf>
    <xf numFmtId="0" fontId="31" fillId="2" borderId="45" xfId="2" applyFont="1" applyFill="1" applyBorder="1" applyAlignment="1">
      <alignment horizontal="center" vertical="center"/>
    </xf>
    <xf numFmtId="0" fontId="31" fillId="2" borderId="51" xfId="2" applyFont="1" applyFill="1" applyBorder="1" applyAlignment="1">
      <alignment horizontal="center" vertical="center"/>
    </xf>
    <xf numFmtId="0" fontId="33" fillId="3" borderId="25" xfId="2" applyFont="1" applyFill="1" applyBorder="1" applyAlignment="1" applyProtection="1">
      <alignment horizontal="center" vertical="center"/>
      <protection locked="0"/>
    </xf>
    <xf numFmtId="0" fontId="30" fillId="2" borderId="21" xfId="2" applyFont="1" applyFill="1" applyBorder="1" applyAlignment="1">
      <alignment horizontal="right" vertical="center"/>
    </xf>
    <xf numFmtId="0" fontId="34" fillId="2" borderId="0" xfId="2" applyFont="1" applyFill="1" applyAlignment="1">
      <alignment vertical="center"/>
    </xf>
    <xf numFmtId="0" fontId="36" fillId="2" borderId="0" xfId="2" applyFont="1" applyFill="1" applyAlignment="1">
      <alignment horizontal="center" vertical="center"/>
    </xf>
    <xf numFmtId="0" fontId="36" fillId="2" borderId="0" xfId="2" applyFont="1" applyFill="1" applyAlignment="1">
      <alignment vertical="center"/>
    </xf>
    <xf numFmtId="170" fontId="30" fillId="2" borderId="0" xfId="2" applyNumberFormat="1" applyFont="1" applyFill="1" applyAlignment="1">
      <alignment horizontal="center" vertical="center"/>
    </xf>
    <xf numFmtId="0" fontId="31" fillId="7" borderId="17" xfId="2" applyFont="1" applyFill="1" applyBorder="1" applyAlignment="1">
      <alignment horizontal="center" vertical="center"/>
    </xf>
    <xf numFmtId="0" fontId="30" fillId="2" borderId="17" xfId="2" applyFont="1" applyFill="1" applyBorder="1" applyAlignment="1">
      <alignment horizontal="right" vertical="center"/>
    </xf>
    <xf numFmtId="10" fontId="31" fillId="6" borderId="41" xfId="2" applyNumberFormat="1" applyFont="1" applyFill="1" applyBorder="1" applyAlignment="1">
      <alignment horizontal="center" vertical="center"/>
    </xf>
    <xf numFmtId="0" fontId="30" fillId="2" borderId="41" xfId="2" applyFont="1" applyFill="1" applyBorder="1" applyAlignment="1">
      <alignment horizontal="right" vertical="center"/>
    </xf>
    <xf numFmtId="2" fontId="36" fillId="2" borderId="0" xfId="2" applyNumberFormat="1" applyFont="1" applyFill="1" applyAlignment="1">
      <alignment horizontal="center" vertical="center"/>
    </xf>
    <xf numFmtId="170" fontId="31" fillId="7" borderId="16" xfId="2" applyNumberFormat="1" applyFont="1" applyFill="1" applyBorder="1" applyAlignment="1">
      <alignment horizontal="center" vertical="center"/>
    </xf>
    <xf numFmtId="0" fontId="30" fillId="2" borderId="16" xfId="2" applyFont="1" applyFill="1" applyBorder="1" applyAlignment="1">
      <alignment horizontal="right" vertical="center"/>
    </xf>
    <xf numFmtId="2" fontId="30" fillId="7" borderId="28" xfId="2" applyNumberFormat="1" applyFont="1" applyFill="1" applyBorder="1" applyAlignment="1">
      <alignment horizontal="center" vertical="center"/>
    </xf>
    <xf numFmtId="0" fontId="30" fillId="2" borderId="55" xfId="2" applyFont="1" applyFill="1" applyBorder="1" applyAlignment="1">
      <alignment horizontal="right" vertical="center"/>
    </xf>
    <xf numFmtId="1" fontId="30" fillId="2" borderId="0" xfId="2" applyNumberFormat="1" applyFont="1" applyFill="1" applyAlignment="1">
      <alignment horizontal="center" vertical="center"/>
    </xf>
    <xf numFmtId="2" fontId="30" fillId="6" borderId="49" xfId="2" applyNumberFormat="1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right" vertical="center"/>
    </xf>
    <xf numFmtId="166" fontId="30" fillId="7" borderId="49" xfId="2" applyNumberFormat="1" applyFont="1" applyFill="1" applyBorder="1" applyAlignment="1">
      <alignment horizontal="center" vertical="center"/>
    </xf>
    <xf numFmtId="164" fontId="30" fillId="6" borderId="17" xfId="2" applyNumberFormat="1" applyFont="1" applyFill="1" applyBorder="1" applyAlignment="1">
      <alignment horizontal="center" vertical="center"/>
    </xf>
    <xf numFmtId="164" fontId="30" fillId="2" borderId="0" xfId="2" applyNumberFormat="1" applyFont="1" applyFill="1" applyAlignment="1">
      <alignment horizontal="center" vertical="center"/>
    </xf>
    <xf numFmtId="164" fontId="30" fillId="6" borderId="49" xfId="2" applyNumberFormat="1" applyFont="1" applyFill="1" applyBorder="1" applyAlignment="1">
      <alignment horizontal="center" vertical="center"/>
    </xf>
    <xf numFmtId="0" fontId="30" fillId="2" borderId="11" xfId="2" applyFont="1" applyFill="1" applyBorder="1" applyAlignment="1">
      <alignment horizontal="right"/>
    </xf>
    <xf numFmtId="2" fontId="30" fillId="7" borderId="41" xfId="2" applyNumberFormat="1" applyFont="1" applyFill="1" applyBorder="1" applyAlignment="1">
      <alignment horizontal="center" vertical="center"/>
    </xf>
    <xf numFmtId="2" fontId="30" fillId="7" borderId="49" xfId="2" applyNumberFormat="1" applyFont="1" applyFill="1" applyBorder="1" applyAlignment="1">
      <alignment horizontal="center" vertical="center"/>
    </xf>
    <xf numFmtId="0" fontId="30" fillId="2" borderId="48" xfId="2" applyFont="1" applyFill="1" applyBorder="1" applyAlignment="1">
      <alignment horizontal="center" vertical="center"/>
    </xf>
    <xf numFmtId="0" fontId="30" fillId="2" borderId="43" xfId="2" applyFont="1" applyFill="1" applyBorder="1" applyAlignment="1">
      <alignment horizontal="right" vertical="center"/>
    </xf>
    <xf numFmtId="2" fontId="30" fillId="6" borderId="41" xfId="2" applyNumberFormat="1" applyFont="1" applyFill="1" applyBorder="1" applyAlignment="1">
      <alignment horizontal="center" vertical="center"/>
    </xf>
    <xf numFmtId="0" fontId="33" fillId="3" borderId="16" xfId="2" applyFont="1" applyFill="1" applyBorder="1" applyAlignment="1" applyProtection="1">
      <alignment horizontal="center" vertical="center"/>
      <protection locked="0"/>
    </xf>
    <xf numFmtId="0" fontId="33" fillId="3" borderId="54" xfId="2" applyFont="1" applyFill="1" applyBorder="1" applyAlignment="1" applyProtection="1">
      <alignment horizontal="center" vertical="center"/>
      <protection locked="0"/>
    </xf>
    <xf numFmtId="0" fontId="30" fillId="2" borderId="40" xfId="2" applyFont="1" applyFill="1" applyBorder="1" applyAlignment="1">
      <alignment horizontal="right"/>
    </xf>
    <xf numFmtId="170" fontId="31" fillId="6" borderId="15" xfId="2" applyNumberFormat="1" applyFont="1" applyFill="1" applyBorder="1" applyAlignment="1">
      <alignment horizontal="center" vertical="center"/>
    </xf>
    <xf numFmtId="170" fontId="31" fillId="6" borderId="53" xfId="2" applyNumberFormat="1" applyFont="1" applyFill="1" applyBorder="1" applyAlignment="1">
      <alignment horizontal="center" vertical="center"/>
    </xf>
    <xf numFmtId="170" fontId="31" fillId="6" borderId="38" xfId="2" applyNumberFormat="1" applyFont="1" applyFill="1" applyBorder="1" applyAlignment="1">
      <alignment horizontal="center" vertical="center"/>
    </xf>
    <xf numFmtId="170" fontId="31" fillId="6" borderId="64" xfId="2" applyNumberFormat="1" applyFont="1" applyFill="1" applyBorder="1" applyAlignment="1">
      <alignment horizontal="center" vertical="center"/>
    </xf>
    <xf numFmtId="170" fontId="30" fillId="2" borderId="36" xfId="2" applyNumberFormat="1" applyFont="1" applyFill="1" applyBorder="1" applyAlignment="1">
      <alignment horizontal="center" vertical="center"/>
    </xf>
    <xf numFmtId="1" fontId="33" fillId="3" borderId="34" xfId="2" applyNumberFormat="1" applyFont="1" applyFill="1" applyBorder="1" applyAlignment="1" applyProtection="1">
      <alignment horizontal="center" vertical="center"/>
      <protection locked="0"/>
    </xf>
    <xf numFmtId="170" fontId="30" fillId="2" borderId="35" xfId="2" applyNumberFormat="1" applyFont="1" applyFill="1" applyBorder="1" applyAlignment="1">
      <alignment horizontal="center" vertical="center"/>
    </xf>
    <xf numFmtId="0" fontId="30" fillId="2" borderId="7" xfId="2" applyFont="1" applyFill="1" applyBorder="1" applyAlignment="1">
      <alignment horizontal="center" vertical="center"/>
    </xf>
    <xf numFmtId="170" fontId="30" fillId="2" borderId="24" xfId="2" applyNumberFormat="1" applyFont="1" applyFill="1" applyBorder="1" applyAlignment="1">
      <alignment horizontal="center" vertical="center"/>
    </xf>
    <xf numFmtId="1" fontId="33" fillId="3" borderId="23" xfId="2" applyNumberFormat="1" applyFont="1" applyFill="1" applyBorder="1" applyAlignment="1" applyProtection="1">
      <alignment horizontal="center" vertical="center"/>
      <protection locked="0"/>
    </xf>
    <xf numFmtId="170" fontId="30" fillId="2" borderId="32" xfId="2" applyNumberFormat="1" applyFont="1" applyFill="1" applyBorder="1" applyAlignment="1">
      <alignment horizontal="center" vertical="center"/>
    </xf>
    <xf numFmtId="170" fontId="30" fillId="2" borderId="28" xfId="2" applyNumberFormat="1" applyFont="1" applyFill="1" applyBorder="1" applyAlignment="1">
      <alignment horizontal="center" vertical="center"/>
    </xf>
    <xf numFmtId="1" fontId="33" fillId="3" borderId="30" xfId="2" applyNumberFormat="1" applyFont="1" applyFill="1" applyBorder="1" applyAlignment="1" applyProtection="1">
      <alignment horizontal="center" vertical="center"/>
      <protection locked="0"/>
    </xf>
    <xf numFmtId="170" fontId="30" fillId="2" borderId="27" xfId="2" applyNumberFormat="1" applyFont="1" applyFill="1" applyBorder="1" applyAlignment="1">
      <alignment horizontal="center" vertical="center"/>
    </xf>
    <xf numFmtId="0" fontId="30" fillId="2" borderId="52" xfId="2" applyFont="1" applyFill="1" applyBorder="1" applyAlignment="1">
      <alignment horizontal="center" vertical="center"/>
    </xf>
    <xf numFmtId="0" fontId="31" fillId="2" borderId="28" xfId="2" applyFont="1" applyFill="1" applyBorder="1" applyAlignment="1">
      <alignment horizontal="center" vertical="center"/>
    </xf>
    <xf numFmtId="0" fontId="31" fillId="2" borderId="26" xfId="2" applyFont="1" applyFill="1" applyBorder="1" applyAlignment="1">
      <alignment horizontal="center" vertical="center"/>
    </xf>
    <xf numFmtId="0" fontId="31" fillId="2" borderId="27" xfId="2" applyFont="1" applyFill="1" applyBorder="1" applyAlignment="1">
      <alignment horizontal="center" vertical="center"/>
    </xf>
    <xf numFmtId="0" fontId="31" fillId="2" borderId="40" xfId="2" applyFont="1" applyFill="1" applyBorder="1" applyAlignment="1">
      <alignment horizontal="center" vertical="center"/>
    </xf>
    <xf numFmtId="0" fontId="39" fillId="2" borderId="0" xfId="2" applyFont="1" applyFill="1" applyAlignment="1">
      <alignment vertical="center"/>
    </xf>
    <xf numFmtId="0" fontId="40" fillId="2" borderId="0" xfId="2" applyFont="1" applyFill="1" applyAlignment="1">
      <alignment vertical="center"/>
    </xf>
    <xf numFmtId="0" fontId="31" fillId="2" borderId="0" xfId="2" applyFont="1" applyFill="1" applyAlignment="1">
      <alignment horizontal="center" vertical="center"/>
    </xf>
    <xf numFmtId="0" fontId="33" fillId="3" borderId="0" xfId="2" applyFont="1" applyFill="1" applyAlignment="1" applyProtection="1">
      <alignment horizontal="center" vertical="center"/>
      <protection locked="0"/>
    </xf>
    <xf numFmtId="0" fontId="33" fillId="7" borderId="60" xfId="2" applyFont="1" applyFill="1" applyBorder="1" applyAlignment="1">
      <alignment horizontal="center" vertical="center"/>
    </xf>
    <xf numFmtId="10" fontId="33" fillId="6" borderId="61" xfId="2" applyNumberFormat="1" applyFont="1" applyFill="1" applyBorder="1" applyAlignment="1">
      <alignment horizontal="center" vertical="center"/>
    </xf>
    <xf numFmtId="10" fontId="33" fillId="7" borderId="33" xfId="2" applyNumberFormat="1" applyFont="1" applyFill="1" applyBorder="1" applyAlignment="1">
      <alignment horizontal="center" vertical="center"/>
    </xf>
    <xf numFmtId="0" fontId="30" fillId="2" borderId="65" xfId="2" applyFont="1" applyFill="1" applyBorder="1" applyAlignment="1">
      <alignment horizontal="right" vertical="center"/>
    </xf>
    <xf numFmtId="10" fontId="30" fillId="2" borderId="15" xfId="2" applyNumberFormat="1" applyFont="1" applyFill="1" applyBorder="1" applyAlignment="1">
      <alignment horizontal="center" vertical="center"/>
    </xf>
    <xf numFmtId="2" fontId="30" fillId="2" borderId="15" xfId="2" applyNumberFormat="1" applyFont="1" applyFill="1" applyBorder="1" applyAlignment="1">
      <alignment horizontal="center" vertical="center"/>
    </xf>
    <xf numFmtId="0" fontId="33" fillId="3" borderId="43" xfId="2" applyFont="1" applyFill="1" applyBorder="1" applyAlignment="1" applyProtection="1">
      <alignment horizontal="center" vertical="center"/>
      <protection locked="0"/>
    </xf>
    <xf numFmtId="0" fontId="30" fillId="2" borderId="15" xfId="2" applyFont="1" applyFill="1" applyBorder="1" applyAlignment="1">
      <alignment horizontal="center" vertical="center"/>
    </xf>
    <xf numFmtId="10" fontId="30" fillId="2" borderId="14" xfId="2" applyNumberFormat="1" applyFont="1" applyFill="1" applyBorder="1" applyAlignment="1">
      <alignment horizontal="center" vertical="center"/>
    </xf>
    <xf numFmtId="2" fontId="30" fillId="2" borderId="14" xfId="2" applyNumberFormat="1" applyFont="1" applyFill="1" applyBorder="1" applyAlignment="1">
      <alignment horizontal="center" vertical="center"/>
    </xf>
    <xf numFmtId="0" fontId="30" fillId="2" borderId="14" xfId="2" applyFont="1" applyFill="1" applyBorder="1" applyAlignment="1">
      <alignment horizontal="center" vertical="center"/>
    </xf>
    <xf numFmtId="2" fontId="31" fillId="2" borderId="48" xfId="2" applyNumberFormat="1" applyFont="1" applyFill="1" applyBorder="1" applyAlignment="1">
      <alignment horizontal="center" vertical="center"/>
    </xf>
    <xf numFmtId="2" fontId="30" fillId="2" borderId="13" xfId="2" applyNumberFormat="1" applyFont="1" applyFill="1" applyBorder="1" applyAlignment="1">
      <alignment horizontal="center" vertical="center"/>
    </xf>
    <xf numFmtId="0" fontId="33" fillId="3" borderId="21" xfId="2" applyFont="1" applyFill="1" applyBorder="1" applyAlignment="1" applyProtection="1">
      <alignment horizontal="center" vertical="center"/>
      <protection locked="0"/>
    </xf>
    <xf numFmtId="0" fontId="30" fillId="2" borderId="13" xfId="2" applyFont="1" applyFill="1" applyBorder="1" applyAlignment="1">
      <alignment horizontal="center" vertical="center"/>
    </xf>
    <xf numFmtId="10" fontId="30" fillId="2" borderId="48" xfId="2" applyNumberFormat="1" applyFont="1" applyFill="1" applyBorder="1" applyAlignment="1">
      <alignment horizontal="center" vertical="center"/>
    </xf>
    <xf numFmtId="10" fontId="30" fillId="2" borderId="31" xfId="2" applyNumberFormat="1" applyFont="1" applyFill="1" applyBorder="1" applyAlignment="1">
      <alignment horizontal="center" vertical="center"/>
    </xf>
    <xf numFmtId="10" fontId="30" fillId="2" borderId="25" xfId="2" applyNumberFormat="1" applyFont="1" applyFill="1" applyBorder="1" applyAlignment="1">
      <alignment horizontal="center" vertical="center"/>
    </xf>
    <xf numFmtId="2" fontId="30" fillId="2" borderId="23" xfId="2" applyNumberFormat="1" applyFont="1" applyFill="1" applyBorder="1" applyAlignment="1">
      <alignment horizontal="center" vertical="center"/>
    </xf>
    <xf numFmtId="10" fontId="30" fillId="2" borderId="13" xfId="2" applyNumberFormat="1" applyFont="1" applyFill="1" applyBorder="1" applyAlignment="1">
      <alignment horizontal="center" vertical="center"/>
    </xf>
    <xf numFmtId="2" fontId="30" fillId="2" borderId="21" xfId="2" applyNumberFormat="1" applyFont="1" applyFill="1" applyBorder="1" applyAlignment="1">
      <alignment horizontal="center" vertical="center"/>
    </xf>
    <xf numFmtId="0" fontId="31" fillId="2" borderId="25" xfId="2" applyFont="1" applyFill="1" applyBorder="1" applyAlignment="1">
      <alignment horizontal="center" vertical="center"/>
    </xf>
    <xf numFmtId="0" fontId="31" fillId="2" borderId="13" xfId="2" applyFont="1" applyFill="1" applyBorder="1" applyAlignment="1">
      <alignment horizontal="center" vertical="center"/>
    </xf>
    <xf numFmtId="2" fontId="31" fillId="2" borderId="13" xfId="2" applyNumberFormat="1" applyFont="1" applyFill="1" applyBorder="1" applyAlignment="1">
      <alignment horizontal="center" vertical="center"/>
    </xf>
    <xf numFmtId="166" fontId="31" fillId="2" borderId="0" xfId="2" applyNumberFormat="1" applyFont="1" applyFill="1" applyAlignment="1" applyProtection="1">
      <alignment horizontal="center" vertical="center"/>
      <protection locked="0"/>
    </xf>
    <xf numFmtId="0" fontId="30" fillId="2" borderId="0" xfId="2" applyFont="1" applyFill="1" applyAlignment="1">
      <alignment horizontal="left" vertical="center"/>
    </xf>
    <xf numFmtId="0" fontId="31" fillId="2" borderId="0" xfId="2" applyFont="1" applyFill="1" applyAlignment="1">
      <alignment horizontal="left" vertical="center"/>
    </xf>
    <xf numFmtId="0" fontId="30" fillId="7" borderId="17" xfId="2" applyFont="1" applyFill="1" applyBorder="1" applyAlignment="1">
      <alignment horizontal="center" vertical="center"/>
    </xf>
    <xf numFmtId="10" fontId="30" fillId="6" borderId="41" xfId="2" applyNumberFormat="1" applyFont="1" applyFill="1" applyBorder="1" applyAlignment="1">
      <alignment horizontal="center" vertical="center"/>
    </xf>
    <xf numFmtId="2" fontId="30" fillId="6" borderId="28" xfId="2" applyNumberFormat="1" applyFont="1" applyFill="1" applyBorder="1" applyAlignment="1">
      <alignment horizontal="center" vertical="center"/>
    </xf>
    <xf numFmtId="166" fontId="33" fillId="3" borderId="49" xfId="2" applyNumberFormat="1" applyFont="1" applyFill="1" applyBorder="1" applyAlignment="1" applyProtection="1">
      <alignment horizontal="center" vertical="center"/>
      <protection locked="0"/>
    </xf>
    <xf numFmtId="0" fontId="30" fillId="2" borderId="58" xfId="2" applyFont="1" applyFill="1" applyBorder="1" applyAlignment="1">
      <alignment horizontal="right" vertical="center"/>
    </xf>
    <xf numFmtId="2" fontId="30" fillId="6" borderId="17" xfId="2" applyNumberFormat="1" applyFont="1" applyFill="1" applyBorder="1" applyAlignment="1">
      <alignment horizontal="center" vertical="center"/>
    </xf>
    <xf numFmtId="170" fontId="31" fillId="6" borderId="39" xfId="2" applyNumberFormat="1" applyFont="1" applyFill="1" applyBorder="1" applyAlignment="1">
      <alignment horizontal="center" vertical="center"/>
    </xf>
    <xf numFmtId="1" fontId="31" fillId="6" borderId="53" xfId="2" applyNumberFormat="1" applyFont="1" applyFill="1" applyBorder="1" applyAlignment="1">
      <alignment horizontal="center" vertical="center"/>
    </xf>
    <xf numFmtId="0" fontId="31" fillId="2" borderId="0" xfId="2" applyFont="1" applyFill="1" applyAlignment="1">
      <alignment vertical="center" wrapText="1"/>
    </xf>
    <xf numFmtId="170" fontId="30" fillId="2" borderId="33" xfId="2" applyNumberFormat="1" applyFont="1" applyFill="1" applyBorder="1" applyAlignment="1">
      <alignment horizontal="center" vertical="center"/>
    </xf>
    <xf numFmtId="0" fontId="33" fillId="3" borderId="68" xfId="2" applyFont="1" applyFill="1" applyBorder="1" applyAlignment="1" applyProtection="1">
      <alignment horizontal="center" vertical="center"/>
      <protection locked="0"/>
    </xf>
    <xf numFmtId="170" fontId="30" fillId="2" borderId="7" xfId="2" applyNumberFormat="1" applyFont="1" applyFill="1" applyBorder="1" applyAlignment="1">
      <alignment horizontal="center" vertical="center"/>
    </xf>
    <xf numFmtId="170" fontId="30" fillId="2" borderId="31" xfId="2" applyNumberFormat="1" applyFont="1" applyFill="1" applyBorder="1" applyAlignment="1">
      <alignment horizontal="center" vertical="center"/>
    </xf>
    <xf numFmtId="0" fontId="33" fillId="3" borderId="64" xfId="2" applyFont="1" applyFill="1" applyBorder="1" applyAlignment="1" applyProtection="1">
      <alignment horizontal="center" vertical="center"/>
      <protection locked="0"/>
    </xf>
    <xf numFmtId="0" fontId="37" fillId="2" borderId="0" xfId="2" applyFont="1" applyFill="1"/>
    <xf numFmtId="170" fontId="30" fillId="2" borderId="29" xfId="2" applyNumberFormat="1" applyFont="1" applyFill="1" applyBorder="1" applyAlignment="1">
      <alignment horizontal="center" vertical="center"/>
    </xf>
    <xf numFmtId="0" fontId="33" fillId="3" borderId="55" xfId="2" applyFont="1" applyFill="1" applyBorder="1" applyAlignment="1" applyProtection="1">
      <alignment horizontal="center" vertical="center"/>
      <protection locked="0"/>
    </xf>
    <xf numFmtId="170" fontId="30" fillId="2" borderId="52" xfId="2" applyNumberFormat="1" applyFont="1" applyFill="1" applyBorder="1" applyAlignment="1">
      <alignment horizontal="center" vertical="center"/>
    </xf>
    <xf numFmtId="0" fontId="31" fillId="2" borderId="55" xfId="2" applyFont="1" applyFill="1" applyBorder="1" applyAlignment="1">
      <alignment horizontal="center" vertical="center"/>
    </xf>
    <xf numFmtId="0" fontId="41" fillId="3" borderId="0" xfId="2" applyFont="1" applyFill="1" applyAlignment="1" applyProtection="1">
      <alignment horizontal="center" vertical="center"/>
      <protection locked="0"/>
    </xf>
    <xf numFmtId="168" fontId="30" fillId="2" borderId="0" xfId="2" applyNumberFormat="1" applyFont="1" applyFill="1" applyAlignment="1">
      <alignment horizontal="left" vertical="center"/>
    </xf>
    <xf numFmtId="0" fontId="31" fillId="2" borderId="0" xfId="2" applyFont="1" applyFill="1" applyAlignment="1">
      <alignment vertical="center"/>
    </xf>
    <xf numFmtId="168" fontId="41" fillId="3" borderId="0" xfId="2" applyNumberFormat="1" applyFont="1" applyFill="1" applyAlignment="1" applyProtection="1">
      <alignment horizontal="left" vertical="center"/>
      <protection locked="0"/>
    </xf>
    <xf numFmtId="0" fontId="30" fillId="3" borderId="0" xfId="2" applyFont="1" applyFill="1" applyAlignment="1" applyProtection="1">
      <alignment vertical="center"/>
      <protection locked="0"/>
    </xf>
    <xf numFmtId="0" fontId="41" fillId="3" borderId="0" xfId="2" applyFont="1" applyFill="1" applyAlignment="1" applyProtection="1">
      <alignment vertical="center"/>
      <protection locked="0"/>
    </xf>
    <xf numFmtId="0" fontId="41" fillId="3" borderId="0" xfId="2" applyFont="1" applyFill="1" applyAlignment="1" applyProtection="1">
      <alignment horizontal="left"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2" fillId="2" borderId="0" xfId="3" applyFont="1" applyFill="1"/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31" fillId="2" borderId="10" xfId="2" applyFont="1" applyFill="1" applyBorder="1" applyAlignment="1">
      <alignment horizontal="center" vertical="center"/>
    </xf>
    <xf numFmtId="0" fontId="32" fillId="2" borderId="9" xfId="2" applyFont="1" applyFill="1" applyBorder="1" applyAlignment="1">
      <alignment horizontal="left" vertical="center" wrapText="1"/>
    </xf>
    <xf numFmtId="0" fontId="31" fillId="2" borderId="0" xfId="2" applyFont="1" applyFill="1" applyAlignment="1">
      <alignment horizontal="center" vertical="center"/>
    </xf>
    <xf numFmtId="0" fontId="32" fillId="2" borderId="18" xfId="2" applyFont="1" applyFill="1" applyBorder="1" applyAlignment="1">
      <alignment horizontal="left" vertical="center" wrapText="1"/>
    </xf>
    <xf numFmtId="0" fontId="32" fillId="2" borderId="19" xfId="2" applyFont="1" applyFill="1" applyBorder="1" applyAlignment="1">
      <alignment horizontal="left" vertical="center" wrapText="1"/>
    </xf>
    <xf numFmtId="0" fontId="32" fillId="2" borderId="20" xfId="2" applyFont="1" applyFill="1" applyBorder="1" applyAlignment="1">
      <alignment horizontal="left" vertical="center" wrapText="1"/>
    </xf>
    <xf numFmtId="0" fontId="32" fillId="2" borderId="21" xfId="2" applyFont="1" applyFill="1" applyBorder="1" applyAlignment="1">
      <alignment horizontal="left" vertical="center" wrapText="1"/>
    </xf>
    <xf numFmtId="0" fontId="32" fillId="2" borderId="25" xfId="2" applyFont="1" applyFill="1" applyBorder="1" applyAlignment="1">
      <alignment horizontal="left" vertical="center" wrapText="1"/>
    </xf>
    <xf numFmtId="0" fontId="32" fillId="2" borderId="43" xfId="2" applyFont="1" applyFill="1" applyBorder="1" applyAlignment="1">
      <alignment horizontal="left" vertical="center" wrapText="1"/>
    </xf>
    <xf numFmtId="0" fontId="32" fillId="2" borderId="48" xfId="2" applyFont="1" applyFill="1" applyBorder="1" applyAlignment="1">
      <alignment horizontal="left" vertical="center" wrapText="1"/>
    </xf>
    <xf numFmtId="0" fontId="32" fillId="2" borderId="18" xfId="2" applyFont="1" applyFill="1" applyBorder="1" applyAlignment="1">
      <alignment horizontal="justify" vertical="center" wrapText="1"/>
    </xf>
    <xf numFmtId="0" fontId="32" fillId="2" borderId="19" xfId="2" applyFont="1" applyFill="1" applyBorder="1" applyAlignment="1">
      <alignment horizontal="justify" vertical="center" wrapText="1"/>
    </xf>
    <xf numFmtId="0" fontId="32" fillId="2" borderId="20" xfId="2" applyFont="1" applyFill="1" applyBorder="1" applyAlignment="1">
      <alignment horizontal="justify" vertical="center" wrapText="1"/>
    </xf>
    <xf numFmtId="0" fontId="31" fillId="2" borderId="51" xfId="2" applyFont="1" applyFill="1" applyBorder="1" applyAlignment="1">
      <alignment horizontal="center"/>
    </xf>
    <xf numFmtId="0" fontId="31" fillId="2" borderId="59" xfId="2" applyFont="1" applyFill="1" applyBorder="1" applyAlignment="1">
      <alignment horizontal="center"/>
    </xf>
    <xf numFmtId="0" fontId="33" fillId="3" borderId="0" xfId="2" applyFont="1" applyFill="1" applyAlignment="1" applyProtection="1">
      <alignment horizontal="left" vertical="center"/>
      <protection locked="0"/>
    </xf>
    <xf numFmtId="0" fontId="31" fillId="2" borderId="51" xfId="2" applyFont="1" applyFill="1" applyBorder="1" applyAlignment="1">
      <alignment horizontal="center" vertical="center"/>
    </xf>
    <xf numFmtId="0" fontId="31" fillId="2" borderId="59" xfId="2" applyFont="1" applyFill="1" applyBorder="1" applyAlignment="1">
      <alignment horizontal="center" vertical="center"/>
    </xf>
    <xf numFmtId="0" fontId="31" fillId="2" borderId="10" xfId="2" applyFont="1" applyFill="1" applyBorder="1" applyAlignment="1">
      <alignment horizontal="center" vertical="center"/>
    </xf>
    <xf numFmtId="0" fontId="31" fillId="2" borderId="9" xfId="2" applyFont="1" applyFill="1" applyBorder="1" applyAlignment="1">
      <alignment horizontal="center" vertical="center"/>
    </xf>
    <xf numFmtId="0" fontId="31" fillId="2" borderId="43" xfId="2" applyFont="1" applyFill="1" applyBorder="1" applyAlignment="1">
      <alignment horizontal="center" vertical="center"/>
    </xf>
    <xf numFmtId="2" fontId="33" fillId="3" borderId="13" xfId="2" applyNumberFormat="1" applyFont="1" applyFill="1" applyBorder="1" applyAlignment="1" applyProtection="1">
      <alignment horizontal="center" vertical="center"/>
      <protection locked="0"/>
    </xf>
    <xf numFmtId="2" fontId="33" fillId="3" borderId="14" xfId="2" applyNumberFormat="1" applyFont="1" applyFill="1" applyBorder="1" applyAlignment="1" applyProtection="1">
      <alignment horizontal="center" vertical="center"/>
      <protection locked="0"/>
    </xf>
    <xf numFmtId="2" fontId="33" fillId="3" borderId="15" xfId="2" applyNumberFormat="1" applyFont="1" applyFill="1" applyBorder="1" applyAlignment="1" applyProtection="1">
      <alignment horizontal="center" vertical="center"/>
      <protection locked="0"/>
    </xf>
    <xf numFmtId="0" fontId="32" fillId="2" borderId="10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horizontal="left" vertical="center" wrapText="1"/>
    </xf>
    <xf numFmtId="0" fontId="44" fillId="2" borderId="0" xfId="2" applyFont="1" applyFill="1" applyAlignment="1">
      <alignment horizontal="center" vertical="center"/>
    </xf>
    <xf numFmtId="0" fontId="43" fillId="2" borderId="0" xfId="2" applyFont="1" applyFill="1" applyAlignment="1">
      <alignment horizontal="center" vertical="center"/>
    </xf>
    <xf numFmtId="0" fontId="32" fillId="2" borderId="18" xfId="2" applyFont="1" applyFill="1" applyBorder="1" applyAlignment="1">
      <alignment horizontal="center" vertical="center"/>
    </xf>
    <xf numFmtId="0" fontId="32" fillId="2" borderId="19" xfId="2" applyFont="1" applyFill="1" applyBorder="1" applyAlignment="1">
      <alignment horizontal="center" vertical="center"/>
    </xf>
    <xf numFmtId="0" fontId="32" fillId="2" borderId="20" xfId="2" applyFont="1" applyFill="1" applyBorder="1" applyAlignment="1">
      <alignment horizontal="center" vertical="center"/>
    </xf>
    <xf numFmtId="0" fontId="41" fillId="3" borderId="0" xfId="2" applyFont="1" applyFill="1" applyAlignment="1" applyProtection="1">
      <alignment horizontal="left" vertical="center"/>
      <protection locked="0"/>
    </xf>
    <xf numFmtId="0" fontId="42" fillId="2" borderId="10" xfId="2" applyFont="1" applyFill="1" applyBorder="1" applyAlignment="1">
      <alignment horizontal="center" vertical="center"/>
    </xf>
    <xf numFmtId="0" fontId="31" fillId="2" borderId="40" xfId="2" applyFont="1" applyFill="1" applyBorder="1" applyAlignment="1">
      <alignment horizontal="center" vertical="center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178" fontId="0" fillId="2" borderId="0" xfId="4" applyNumberFormat="1" applyFont="1" applyFill="1"/>
    <xf numFmtId="2" fontId="29" fillId="0" borderId="3" xfId="2" applyNumberFormat="1" applyFont="1" applyFill="1" applyBorder="1" applyAlignment="1" applyProtection="1">
      <alignment horizontal="center"/>
      <protection locked="0"/>
    </xf>
    <xf numFmtId="0" fontId="31" fillId="0" borderId="0" xfId="2" applyFont="1" applyFill="1" applyAlignment="1">
      <alignment horizontal="right" vertical="center"/>
    </xf>
    <xf numFmtId="0" fontId="30" fillId="0" borderId="7" xfId="2" applyFont="1" applyFill="1" applyBorder="1" applyAlignment="1" applyProtection="1">
      <alignment vertical="center"/>
      <protection locked="0"/>
    </xf>
    <xf numFmtId="0" fontId="31" fillId="0" borderId="11" xfId="2" applyFont="1" applyFill="1" applyBorder="1" applyAlignment="1" applyProtection="1">
      <alignment vertical="center"/>
      <protection locked="0"/>
    </xf>
    <xf numFmtId="0" fontId="31" fillId="0" borderId="69" xfId="2" applyFont="1" applyFill="1" applyBorder="1" applyAlignment="1">
      <alignment horizontal="center" vertical="center"/>
    </xf>
    <xf numFmtId="0" fontId="31" fillId="0" borderId="70" xfId="2" applyFont="1" applyFill="1" applyBorder="1" applyAlignment="1">
      <alignment horizontal="center" vertical="center"/>
    </xf>
    <xf numFmtId="0" fontId="12" fillId="2" borderId="0" xfId="1" applyFont="1" applyFill="1" applyAlignment="1"/>
    <xf numFmtId="9" fontId="24" fillId="2" borderId="0" xfId="4" applyFont="1" applyFill="1" applyAlignment="1">
      <alignment horizontal="center"/>
    </xf>
    <xf numFmtId="9" fontId="24" fillId="2" borderId="0" xfId="4" applyNumberFormat="1" applyFont="1" applyFill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Percent" xfId="4" builtinId="5"/>
  </cellStyles>
  <dxfs count="48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3" workbookViewId="0">
      <selection activeCell="A35" sqref="A3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984" t="s">
        <v>31</v>
      </c>
      <c r="B11" s="985"/>
      <c r="C11" s="985"/>
      <c r="D11" s="985"/>
      <c r="E11" s="985"/>
      <c r="F11" s="986"/>
      <c r="G11" s="91"/>
    </row>
    <row r="12" spans="1:7" ht="16.5" customHeight="1" x14ac:dyDescent="0.3">
      <c r="A12" s="983" t="s">
        <v>32</v>
      </c>
      <c r="B12" s="983"/>
      <c r="C12" s="983"/>
      <c r="D12" s="983"/>
      <c r="E12" s="983"/>
      <c r="F12" s="983"/>
      <c r="G12" s="90"/>
    </row>
    <row r="14" spans="1:7" ht="16.5" customHeight="1" x14ac:dyDescent="0.3">
      <c r="A14" s="988" t="s">
        <v>33</v>
      </c>
      <c r="B14" s="988"/>
      <c r="C14" s="60" t="s">
        <v>5</v>
      </c>
    </row>
    <row r="15" spans="1:7" ht="16.5" customHeight="1" x14ac:dyDescent="0.3">
      <c r="A15" s="988" t="s">
        <v>34</v>
      </c>
      <c r="B15" s="988"/>
      <c r="C15" s="60" t="s">
        <v>7</v>
      </c>
    </row>
    <row r="16" spans="1:7" ht="16.5" customHeight="1" x14ac:dyDescent="0.3">
      <c r="A16" s="988" t="s">
        <v>35</v>
      </c>
      <c r="B16" s="988"/>
      <c r="C16" s="60" t="s">
        <v>9</v>
      </c>
    </row>
    <row r="17" spans="1:5" ht="16.5" customHeight="1" x14ac:dyDescent="0.3">
      <c r="A17" s="988" t="s">
        <v>36</v>
      </c>
      <c r="B17" s="988"/>
      <c r="C17" s="60" t="s">
        <v>11</v>
      </c>
    </row>
    <row r="18" spans="1:5" ht="16.5" customHeight="1" x14ac:dyDescent="0.3">
      <c r="A18" s="988" t="s">
        <v>37</v>
      </c>
      <c r="B18" s="988"/>
      <c r="C18" s="97" t="s">
        <v>12</v>
      </c>
    </row>
    <row r="19" spans="1:5" ht="16.5" customHeight="1" x14ac:dyDescent="0.3">
      <c r="A19" s="988" t="s">
        <v>38</v>
      </c>
      <c r="B19" s="9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983" t="s">
        <v>1</v>
      </c>
      <c r="B21" s="983"/>
      <c r="C21" s="59" t="s">
        <v>39</v>
      </c>
      <c r="D21" s="66"/>
    </row>
    <row r="22" spans="1:5" ht="15.75" customHeight="1" x14ac:dyDescent="0.3">
      <c r="A22" s="987"/>
      <c r="B22" s="987"/>
      <c r="C22" s="57"/>
      <c r="D22" s="987"/>
      <c r="E22" s="98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151.1</v>
      </c>
      <c r="D24" s="87">
        <f t="shared" ref="D24:D43" si="0">(C24-$C$46)/$C$46</f>
        <v>3.0436499902086415E-3</v>
      </c>
      <c r="E24" s="53"/>
    </row>
    <row r="25" spans="1:5" ht="15.75" customHeight="1" x14ac:dyDescent="0.3">
      <c r="C25" s="95">
        <v>151.44999999999999</v>
      </c>
      <c r="D25" s="88">
        <f t="shared" si="0"/>
        <v>5.3670469292990937E-3</v>
      </c>
      <c r="E25" s="53"/>
    </row>
    <row r="26" spans="1:5" ht="15.75" customHeight="1" x14ac:dyDescent="0.3">
      <c r="C26" s="95">
        <v>149.51</v>
      </c>
      <c r="D26" s="88">
        <f t="shared" si="0"/>
        <v>-7.5112103902310358E-3</v>
      </c>
      <c r="E26" s="53"/>
    </row>
    <row r="27" spans="1:5" ht="15.75" customHeight="1" x14ac:dyDescent="0.3">
      <c r="C27" s="95">
        <v>150.37</v>
      </c>
      <c r="D27" s="88">
        <f t="shared" si="0"/>
        <v>-1.8022921970371696E-3</v>
      </c>
      <c r="E27" s="53"/>
    </row>
    <row r="28" spans="1:5" ht="15.75" customHeight="1" x14ac:dyDescent="0.3">
      <c r="C28" s="95">
        <v>151.01</v>
      </c>
      <c r="D28" s="88">
        <f t="shared" si="0"/>
        <v>2.4462050630139212E-3</v>
      </c>
      <c r="E28" s="53"/>
    </row>
    <row r="29" spans="1:5" ht="15.75" customHeight="1" x14ac:dyDescent="0.3">
      <c r="C29" s="95">
        <v>151.09</v>
      </c>
      <c r="D29" s="88">
        <f t="shared" si="0"/>
        <v>2.9772672205204023E-3</v>
      </c>
      <c r="E29" s="53"/>
    </row>
    <row r="30" spans="1:5" ht="15.75" customHeight="1" x14ac:dyDescent="0.3">
      <c r="C30" s="95">
        <v>151.88</v>
      </c>
      <c r="D30" s="88">
        <f t="shared" si="0"/>
        <v>8.2215060258960266E-3</v>
      </c>
      <c r="E30" s="53"/>
    </row>
    <row r="31" spans="1:5" ht="15.75" customHeight="1" x14ac:dyDescent="0.3">
      <c r="C31" s="95">
        <v>151.63</v>
      </c>
      <c r="D31" s="88">
        <f t="shared" si="0"/>
        <v>6.5619367836885342E-3</v>
      </c>
      <c r="E31" s="53"/>
    </row>
    <row r="32" spans="1:5" ht="15.75" customHeight="1" x14ac:dyDescent="0.3">
      <c r="C32" s="95">
        <v>149.96</v>
      </c>
      <c r="D32" s="88">
        <f t="shared" si="0"/>
        <v>-4.5239857542574355E-3</v>
      </c>
      <c r="E32" s="53"/>
    </row>
    <row r="33" spans="1:7" ht="15.75" customHeight="1" x14ac:dyDescent="0.3">
      <c r="C33" s="95">
        <v>150.66999999999999</v>
      </c>
      <c r="D33" s="88">
        <f t="shared" si="0"/>
        <v>1.8919089361170852E-4</v>
      </c>
      <c r="E33" s="53"/>
    </row>
    <row r="34" spans="1:7" ht="15.75" customHeight="1" x14ac:dyDescent="0.3">
      <c r="C34" s="95">
        <v>150.88999999999999</v>
      </c>
      <c r="D34" s="88">
        <f t="shared" si="0"/>
        <v>1.6496118267542946E-3</v>
      </c>
      <c r="E34" s="53"/>
    </row>
    <row r="35" spans="1:7" ht="15.75" customHeight="1" x14ac:dyDescent="0.3">
      <c r="C35" s="95">
        <v>151.81</v>
      </c>
      <c r="D35" s="88">
        <f t="shared" si="0"/>
        <v>7.7568266380779738E-3</v>
      </c>
      <c r="E35" s="53"/>
    </row>
    <row r="36" spans="1:7" ht="15.75" customHeight="1" x14ac:dyDescent="0.3">
      <c r="C36" s="95">
        <v>150.69</v>
      </c>
      <c r="D36" s="88">
        <f t="shared" si="0"/>
        <v>3.2195643298837587E-4</v>
      </c>
      <c r="E36" s="53"/>
    </row>
    <row r="37" spans="1:7" ht="15.75" customHeight="1" x14ac:dyDescent="0.3">
      <c r="C37" s="95">
        <v>149.96</v>
      </c>
      <c r="D37" s="88">
        <f t="shared" si="0"/>
        <v>-4.5239857542574355E-3</v>
      </c>
      <c r="E37" s="53"/>
    </row>
    <row r="38" spans="1:7" ht="15.75" customHeight="1" x14ac:dyDescent="0.3">
      <c r="C38" s="95">
        <v>150.25</v>
      </c>
      <c r="D38" s="88">
        <f t="shared" si="0"/>
        <v>-2.5988854332967964E-3</v>
      </c>
      <c r="E38" s="53"/>
    </row>
    <row r="39" spans="1:7" ht="15.75" customHeight="1" x14ac:dyDescent="0.3">
      <c r="C39" s="95">
        <v>150.47</v>
      </c>
      <c r="D39" s="88">
        <f t="shared" si="0"/>
        <v>-1.1384645001542102E-3</v>
      </c>
      <c r="E39" s="53"/>
    </row>
    <row r="40" spans="1:7" ht="15.75" customHeight="1" x14ac:dyDescent="0.3">
      <c r="C40" s="95">
        <v>149.43</v>
      </c>
      <c r="D40" s="88">
        <f t="shared" si="0"/>
        <v>-8.0422725477373273E-3</v>
      </c>
      <c r="E40" s="53"/>
    </row>
    <row r="41" spans="1:7" ht="15.75" customHeight="1" x14ac:dyDescent="0.3">
      <c r="C41" s="95">
        <v>150.27000000000001</v>
      </c>
      <c r="D41" s="88">
        <f t="shared" si="0"/>
        <v>-2.466119893920129E-3</v>
      </c>
      <c r="E41" s="53"/>
    </row>
    <row r="42" spans="1:7" ht="15.75" customHeight="1" x14ac:dyDescent="0.3">
      <c r="C42" s="95">
        <v>150.97999999999999</v>
      </c>
      <c r="D42" s="88">
        <f t="shared" si="0"/>
        <v>2.2470567539490146E-3</v>
      </c>
      <c r="E42" s="53"/>
    </row>
    <row r="43" spans="1:7" ht="16.5" customHeight="1" x14ac:dyDescent="0.3">
      <c r="C43" s="96">
        <v>149.41</v>
      </c>
      <c r="D43" s="89">
        <f t="shared" si="0"/>
        <v>-8.1750380871139956E-3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3012.8299999999995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150.64149999999998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981">
        <f>C46</f>
        <v>150.64149999999998</v>
      </c>
      <c r="C49" s="93">
        <f>-IF(C46&lt;=80,10%,IF(C46&lt;250,7.5%,5%))</f>
        <v>-7.4999999999999997E-2</v>
      </c>
      <c r="D49" s="81">
        <f>IF(C46&lt;=80,C46*0.9,IF(C46&lt;250,C46*0.925,C46*0.95))</f>
        <v>139.34338749999998</v>
      </c>
    </row>
    <row r="50" spans="1:6" ht="17.25" customHeight="1" x14ac:dyDescent="0.3">
      <c r="B50" s="982"/>
      <c r="C50" s="94">
        <f>IF(C46&lt;=80, 10%, IF(C46&lt;250, 7.5%, 5%))</f>
        <v>7.4999999999999997E-2</v>
      </c>
      <c r="D50" s="81">
        <f>IF(C46&lt;=80, C46*1.1, IF(C46&lt;250, C46*1.075, C46*1.05))</f>
        <v>161.93961249999998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82"/>
  <sheetViews>
    <sheetView topLeftCell="A55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79" t="s">
        <v>0</v>
      </c>
      <c r="B15" s="979"/>
      <c r="C15" s="979"/>
      <c r="D15" s="979"/>
      <c r="E15" s="9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10.75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0.215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59163614</v>
      </c>
      <c r="C24" s="18">
        <v>13435.13</v>
      </c>
      <c r="D24" s="19">
        <v>1.21</v>
      </c>
      <c r="E24" s="20">
        <v>5.68</v>
      </c>
    </row>
    <row r="25" spans="1:6" ht="16.5" customHeight="1" x14ac:dyDescent="0.3">
      <c r="A25" s="17">
        <v>2</v>
      </c>
      <c r="B25" s="18">
        <v>59213730</v>
      </c>
      <c r="C25" s="18">
        <v>13491.05</v>
      </c>
      <c r="D25" s="19">
        <v>1.22</v>
      </c>
      <c r="E25" s="19">
        <v>5.67</v>
      </c>
    </row>
    <row r="26" spans="1:6" ht="16.5" customHeight="1" x14ac:dyDescent="0.3">
      <c r="A26" s="17">
        <v>3</v>
      </c>
      <c r="B26" s="18">
        <v>59201371</v>
      </c>
      <c r="C26" s="18">
        <v>13493.72</v>
      </c>
      <c r="D26" s="19">
        <v>1.23</v>
      </c>
      <c r="E26" s="19">
        <v>5.67</v>
      </c>
    </row>
    <row r="27" spans="1:6" ht="16.5" customHeight="1" x14ac:dyDescent="0.3">
      <c r="A27" s="17">
        <v>4</v>
      </c>
      <c r="B27" s="18">
        <v>59415593</v>
      </c>
      <c r="C27" s="18">
        <v>13517.64</v>
      </c>
      <c r="D27" s="19">
        <v>1.21</v>
      </c>
      <c r="E27" s="19">
        <v>5.67</v>
      </c>
    </row>
    <row r="28" spans="1:6" ht="16.5" customHeight="1" x14ac:dyDescent="0.3">
      <c r="A28" s="17">
        <v>5</v>
      </c>
      <c r="B28" s="18">
        <v>58955029</v>
      </c>
      <c r="C28" s="18">
        <v>13594.83</v>
      </c>
      <c r="D28" s="19">
        <v>1.24</v>
      </c>
      <c r="E28" s="19">
        <v>5.67</v>
      </c>
    </row>
    <row r="29" spans="1:6" ht="16.5" customHeight="1" x14ac:dyDescent="0.3">
      <c r="A29" s="17">
        <v>6</v>
      </c>
      <c r="B29" s="21">
        <v>58997517</v>
      </c>
      <c r="C29" s="21">
        <v>13597.69</v>
      </c>
      <c r="D29" s="22">
        <v>1.24</v>
      </c>
      <c r="E29" s="22">
        <v>5.68</v>
      </c>
    </row>
    <row r="30" spans="1:6" ht="16.5" customHeight="1" x14ac:dyDescent="0.3">
      <c r="A30" s="23" t="s">
        <v>18</v>
      </c>
      <c r="B30" s="24">
        <f>AVERAGE(B24:B29)</f>
        <v>59157809</v>
      </c>
      <c r="C30" s="25">
        <f>AVERAGE(C24:C29)</f>
        <v>13521.676666666666</v>
      </c>
      <c r="D30" s="26">
        <f>AVERAGE(D24:D29)</f>
        <v>1.2249999999999999</v>
      </c>
      <c r="E30" s="26">
        <f>AVERAGE(E24:E29)</f>
        <v>5.6733333333333329</v>
      </c>
    </row>
    <row r="31" spans="1:6" ht="16.5" customHeight="1" x14ac:dyDescent="0.3">
      <c r="A31" s="27" t="s">
        <v>19</v>
      </c>
      <c r="B31" s="28">
        <f>(STDEV(B24:B29)/B30)</f>
        <v>2.8115915768213927E-3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9" s="2" customFormat="1" ht="15.75" customHeight="1" x14ac:dyDescent="0.25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9" ht="16.5" customHeight="1" x14ac:dyDescent="0.3">
      <c r="A35" s="11"/>
      <c r="B35" s="37" t="s">
        <v>180</v>
      </c>
      <c r="C35" s="38"/>
      <c r="D35" s="38"/>
      <c r="E35" s="39"/>
      <c r="F35" s="2"/>
    </row>
    <row r="36" spans="1:9" ht="16.5" customHeight="1" x14ac:dyDescent="0.3">
      <c r="A36" s="11"/>
      <c r="B36" s="40" t="s">
        <v>24</v>
      </c>
      <c r="C36" s="38"/>
      <c r="D36" s="38"/>
      <c r="E36" s="38"/>
    </row>
    <row r="37" spans="1:9" ht="15.75" customHeight="1" x14ac:dyDescent="0.25">
      <c r="A37" s="10"/>
      <c r="B37" s="10"/>
      <c r="C37" s="10"/>
      <c r="D37" s="10"/>
      <c r="E37" s="10"/>
    </row>
    <row r="38" spans="1:9" s="44" customFormat="1" ht="15.75" customHeight="1" x14ac:dyDescent="0.3">
      <c r="A38" s="350" t="s">
        <v>1</v>
      </c>
      <c r="B38" s="59" t="s">
        <v>25</v>
      </c>
      <c r="C38" s="411"/>
      <c r="D38" s="411"/>
      <c r="E38" s="411"/>
      <c r="F38" s="411"/>
      <c r="G38" s="411"/>
      <c r="H38" s="411"/>
      <c r="I38" s="411"/>
    </row>
    <row r="39" spans="1:9" s="44" customFormat="1" ht="15.75" customHeight="1" x14ac:dyDescent="0.3">
      <c r="A39" s="75" t="s">
        <v>4</v>
      </c>
      <c r="B39" s="8" t="s">
        <v>124</v>
      </c>
      <c r="C39" s="351"/>
      <c r="D39" s="351"/>
      <c r="E39" s="351"/>
      <c r="F39" s="411"/>
      <c r="G39" s="411"/>
      <c r="H39" s="411"/>
      <c r="I39" s="411"/>
    </row>
    <row r="40" spans="1:9" s="44" customFormat="1" ht="15.75" customHeight="1" x14ac:dyDescent="0.3">
      <c r="A40" s="75" t="s">
        <v>6</v>
      </c>
      <c r="B40" s="12">
        <v>99.94</v>
      </c>
      <c r="C40" s="351"/>
      <c r="D40" s="351"/>
      <c r="E40" s="351"/>
      <c r="F40" s="411"/>
      <c r="G40" s="411"/>
      <c r="H40" s="411"/>
      <c r="I40" s="411"/>
    </row>
    <row r="41" spans="1:9" s="44" customFormat="1" ht="15.75" customHeight="1" x14ac:dyDescent="0.3">
      <c r="A41" s="8" t="s">
        <v>8</v>
      </c>
      <c r="B41" s="12">
        <f>'Bisoprol Fumarate'!D96</f>
        <v>24.71</v>
      </c>
      <c r="C41" s="351"/>
      <c r="D41" s="351"/>
      <c r="E41" s="351"/>
      <c r="F41" s="411"/>
      <c r="G41" s="411"/>
      <c r="H41" s="411"/>
      <c r="I41" s="411"/>
    </row>
    <row r="42" spans="1:9" s="44" customFormat="1" ht="15.75" customHeight="1" x14ac:dyDescent="0.3">
      <c r="A42" s="8" t="s">
        <v>10</v>
      </c>
      <c r="B42" s="13">
        <f>B41/50*5/50*5/50</f>
        <v>4.9419999999999993E-3</v>
      </c>
      <c r="C42" s="351"/>
      <c r="D42" s="351"/>
      <c r="E42" s="351"/>
      <c r="F42" s="411"/>
      <c r="G42" s="411"/>
      <c r="H42" s="411"/>
      <c r="I42" s="411"/>
    </row>
    <row r="43" spans="1:9" s="44" customFormat="1" ht="15.75" customHeight="1" x14ac:dyDescent="0.25">
      <c r="A43" s="351"/>
      <c r="B43" s="351"/>
      <c r="C43" s="351"/>
      <c r="D43" s="351"/>
      <c r="E43" s="351"/>
      <c r="F43" s="411"/>
      <c r="G43" s="411"/>
      <c r="H43" s="411"/>
      <c r="I43" s="411"/>
    </row>
    <row r="44" spans="1:9" s="44" customFormat="1" ht="15.7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411"/>
      <c r="G44" s="411"/>
      <c r="H44" s="411"/>
      <c r="I44" s="411"/>
    </row>
    <row r="45" spans="1:9" s="44" customFormat="1" ht="15.75" customHeight="1" x14ac:dyDescent="0.3">
      <c r="A45" s="17">
        <v>1</v>
      </c>
      <c r="B45" s="18">
        <v>1392644</v>
      </c>
      <c r="C45" s="18">
        <v>14944</v>
      </c>
      <c r="D45" s="19">
        <v>1.1000000000000001</v>
      </c>
      <c r="E45" s="20">
        <v>5.8</v>
      </c>
      <c r="F45" s="411"/>
      <c r="G45" s="411"/>
      <c r="H45" s="411"/>
      <c r="I45" s="411"/>
    </row>
    <row r="46" spans="1:9" s="44" customFormat="1" ht="15.75" customHeight="1" x14ac:dyDescent="0.3">
      <c r="A46" s="17">
        <v>2</v>
      </c>
      <c r="B46" s="18">
        <v>1391631</v>
      </c>
      <c r="C46" s="18">
        <v>14962</v>
      </c>
      <c r="D46" s="19">
        <v>1</v>
      </c>
      <c r="E46" s="19">
        <v>5.8</v>
      </c>
      <c r="F46" s="411"/>
      <c r="G46" s="411"/>
      <c r="H46" s="411"/>
      <c r="I46" s="411"/>
    </row>
    <row r="47" spans="1:9" s="44" customFormat="1" ht="15.75" customHeight="1" x14ac:dyDescent="0.3">
      <c r="A47" s="17">
        <v>3</v>
      </c>
      <c r="B47" s="18">
        <v>1393092</v>
      </c>
      <c r="C47" s="18">
        <v>14927.6</v>
      </c>
      <c r="D47" s="19">
        <v>1.1000000000000001</v>
      </c>
      <c r="E47" s="19">
        <v>5.8</v>
      </c>
      <c r="F47" s="411"/>
      <c r="G47" s="411"/>
      <c r="H47" s="411"/>
      <c r="I47" s="411"/>
    </row>
    <row r="48" spans="1:9" s="44" customFormat="1" ht="15.75" customHeight="1" x14ac:dyDescent="0.3">
      <c r="A48" s="17">
        <v>4</v>
      </c>
      <c r="B48" s="18">
        <v>1374085</v>
      </c>
      <c r="C48" s="18">
        <v>14931.2</v>
      </c>
      <c r="D48" s="19">
        <v>1</v>
      </c>
      <c r="E48" s="19">
        <v>5.8</v>
      </c>
      <c r="F48" s="411"/>
      <c r="G48" s="411"/>
      <c r="H48" s="411"/>
      <c r="I48" s="411"/>
    </row>
    <row r="49" spans="1:9" s="44" customFormat="1" ht="15.75" customHeight="1" x14ac:dyDescent="0.3">
      <c r="A49" s="17">
        <v>5</v>
      </c>
      <c r="B49" s="18">
        <v>1378078</v>
      </c>
      <c r="C49" s="18">
        <v>14944.1</v>
      </c>
      <c r="D49" s="19">
        <v>1.1000000000000001</v>
      </c>
      <c r="E49" s="19">
        <v>5.8</v>
      </c>
      <c r="F49" s="411"/>
      <c r="G49" s="411"/>
      <c r="H49" s="411"/>
      <c r="I49" s="411"/>
    </row>
    <row r="50" spans="1:9" s="44" customFormat="1" ht="15.75" customHeight="1" x14ac:dyDescent="0.3">
      <c r="A50" s="17">
        <v>6</v>
      </c>
      <c r="B50" s="21">
        <v>1387207</v>
      </c>
      <c r="C50" s="21">
        <v>14976</v>
      </c>
      <c r="D50" s="22">
        <v>1.1000000000000001</v>
      </c>
      <c r="E50" s="22">
        <v>5.8</v>
      </c>
      <c r="F50" s="411"/>
      <c r="G50" s="411"/>
      <c r="H50" s="411"/>
      <c r="I50" s="411"/>
    </row>
    <row r="51" spans="1:9" s="44" customFormat="1" ht="15.75" customHeight="1" x14ac:dyDescent="0.3">
      <c r="A51" s="23" t="s">
        <v>18</v>
      </c>
      <c r="B51" s="24">
        <f>AVERAGE(B45:B50)</f>
        <v>1386122.8333333333</v>
      </c>
      <c r="C51" s="25">
        <f>AVERAGE(C45:C50)</f>
        <v>14947.483333333335</v>
      </c>
      <c r="D51" s="26">
        <f>AVERAGE(D45:D50)</f>
        <v>1.0666666666666667</v>
      </c>
      <c r="E51" s="26">
        <f>AVERAGE(E45:E50)</f>
        <v>5.8</v>
      </c>
      <c r="F51" s="411"/>
      <c r="G51" s="411"/>
      <c r="H51" s="411"/>
      <c r="I51" s="411"/>
    </row>
    <row r="52" spans="1:9" s="44" customFormat="1" ht="15.75" customHeight="1" x14ac:dyDescent="0.3">
      <c r="A52" s="27" t="s">
        <v>19</v>
      </c>
      <c r="B52" s="28">
        <f>(STDEV(B45:B50)/B51)</f>
        <v>5.8808293832158624E-3</v>
      </c>
      <c r="C52" s="29"/>
      <c r="D52" s="29"/>
      <c r="E52" s="30"/>
      <c r="F52" s="411"/>
      <c r="G52" s="411"/>
      <c r="H52" s="411"/>
      <c r="I52" s="411"/>
    </row>
    <row r="53" spans="1:9" s="44" customFormat="1" ht="15.75" customHeight="1" x14ac:dyDescent="0.3">
      <c r="A53" s="31" t="s">
        <v>20</v>
      </c>
      <c r="B53" s="32">
        <f>COUNT(B45:B50)</f>
        <v>6</v>
      </c>
      <c r="C53" s="33"/>
      <c r="D53" s="73"/>
      <c r="E53" s="35"/>
      <c r="F53" s="411"/>
      <c r="G53" s="411"/>
      <c r="H53" s="411"/>
      <c r="I53" s="411"/>
    </row>
    <row r="54" spans="1:9" s="44" customFormat="1" ht="15.75" customHeight="1" x14ac:dyDescent="0.25">
      <c r="A54" s="351"/>
      <c r="B54" s="351"/>
      <c r="C54" s="351"/>
      <c r="D54" s="351"/>
      <c r="E54" s="351"/>
      <c r="F54" s="411"/>
      <c r="G54" s="411"/>
      <c r="H54" s="411"/>
      <c r="I54" s="411"/>
    </row>
    <row r="55" spans="1:9" s="44" customFormat="1" ht="15.75" customHeight="1" x14ac:dyDescent="0.3">
      <c r="A55" s="75" t="s">
        <v>21</v>
      </c>
      <c r="B55" s="40" t="s">
        <v>22</v>
      </c>
      <c r="C55" s="39"/>
      <c r="D55" s="39"/>
      <c r="E55" s="39"/>
      <c r="F55" s="411"/>
      <c r="G55" s="411"/>
      <c r="H55" s="411"/>
      <c r="I55" s="411"/>
    </row>
    <row r="56" spans="1:9" s="44" customFormat="1" ht="15.75" customHeight="1" x14ac:dyDescent="0.3">
      <c r="A56" s="75"/>
      <c r="B56" s="40" t="s">
        <v>23</v>
      </c>
      <c r="C56" s="39"/>
      <c r="D56" s="39"/>
      <c r="E56" s="39"/>
      <c r="F56" s="411"/>
      <c r="G56" s="411"/>
      <c r="H56" s="411"/>
      <c r="I56" s="411"/>
    </row>
    <row r="57" spans="1:9" s="44" customFormat="1" ht="15.75" customHeight="1" x14ac:dyDescent="0.3">
      <c r="A57" s="75"/>
      <c r="B57" s="40" t="s">
        <v>24</v>
      </c>
      <c r="C57" s="39"/>
      <c r="D57" s="39"/>
      <c r="E57" s="39"/>
      <c r="F57" s="411"/>
      <c r="G57" s="411"/>
      <c r="H57" s="411"/>
      <c r="I57" s="411"/>
    </row>
    <row r="58" spans="1:9" s="44" customFormat="1" ht="15.75" customHeight="1" x14ac:dyDescent="0.25">
      <c r="A58" s="351"/>
      <c r="B58" s="351"/>
      <c r="C58" s="351"/>
      <c r="D58" s="351"/>
      <c r="E58" s="351"/>
      <c r="F58" s="411"/>
      <c r="G58" s="411"/>
      <c r="H58" s="411"/>
      <c r="I58" s="411"/>
    </row>
    <row r="59" spans="1:9" ht="16.5" customHeight="1" x14ac:dyDescent="0.3">
      <c r="A59" s="5" t="s">
        <v>1</v>
      </c>
      <c r="B59" s="6" t="s">
        <v>181</v>
      </c>
    </row>
    <row r="60" spans="1:9" ht="16.5" customHeight="1" x14ac:dyDescent="0.3">
      <c r="A60" s="11" t="s">
        <v>4</v>
      </c>
      <c r="B60" s="8" t="s">
        <v>124</v>
      </c>
      <c r="C60" s="10"/>
      <c r="D60" s="10"/>
      <c r="E60" s="10"/>
    </row>
    <row r="61" spans="1:9" ht="16.5" customHeight="1" x14ac:dyDescent="0.3">
      <c r="A61" s="11" t="s">
        <v>6</v>
      </c>
      <c r="B61" s="12">
        <v>99.94</v>
      </c>
      <c r="C61" s="10"/>
      <c r="D61" s="10"/>
      <c r="E61" s="10"/>
    </row>
    <row r="62" spans="1:9" ht="16.5" customHeight="1" x14ac:dyDescent="0.3">
      <c r="A62" s="7" t="s">
        <v>8</v>
      </c>
      <c r="B62" s="12">
        <f>'Bisoprol Fumarate'!D96</f>
        <v>24.71</v>
      </c>
      <c r="C62" s="10"/>
      <c r="D62" s="10"/>
      <c r="E62" s="10"/>
    </row>
    <row r="63" spans="1:9" ht="16.5" customHeight="1" x14ac:dyDescent="0.3">
      <c r="A63" s="7" t="s">
        <v>10</v>
      </c>
      <c r="B63" s="13">
        <f>B62/50*5/50*5/50</f>
        <v>4.9419999999999993E-3</v>
      </c>
      <c r="C63" s="10"/>
      <c r="D63" s="10"/>
      <c r="E63" s="10"/>
    </row>
    <row r="64" spans="1:9" ht="15.75" customHeight="1" x14ac:dyDescent="0.25">
      <c r="A64" s="10"/>
      <c r="B64" s="10"/>
      <c r="C64" s="10"/>
      <c r="D64" s="10"/>
      <c r="E64" s="10"/>
    </row>
    <row r="65" spans="1:7" ht="16.5" customHeight="1" x14ac:dyDescent="0.3">
      <c r="A65" s="14" t="s">
        <v>13</v>
      </c>
      <c r="B65" s="15" t="s">
        <v>14</v>
      </c>
      <c r="C65" s="14" t="s">
        <v>15</v>
      </c>
      <c r="D65" s="14" t="s">
        <v>16</v>
      </c>
      <c r="E65" s="16" t="s">
        <v>17</v>
      </c>
    </row>
    <row r="66" spans="1:7" ht="16.5" customHeight="1" x14ac:dyDescent="0.3">
      <c r="A66" s="17">
        <v>1</v>
      </c>
      <c r="B66" s="18">
        <v>1365466</v>
      </c>
      <c r="C66" s="18">
        <v>15213</v>
      </c>
      <c r="D66" s="19">
        <v>1.1000000000000001</v>
      </c>
      <c r="E66" s="20">
        <v>6.3</v>
      </c>
    </row>
    <row r="67" spans="1:7" ht="16.5" customHeight="1" x14ac:dyDescent="0.3">
      <c r="A67" s="17">
        <v>2</v>
      </c>
      <c r="B67" s="18">
        <v>1369999</v>
      </c>
      <c r="C67" s="18">
        <v>15267.2</v>
      </c>
      <c r="D67" s="19">
        <v>1</v>
      </c>
      <c r="E67" s="19">
        <v>6.4</v>
      </c>
    </row>
    <row r="68" spans="1:7" ht="16.5" customHeight="1" x14ac:dyDescent="0.3">
      <c r="A68" s="17">
        <v>3</v>
      </c>
      <c r="B68" s="18">
        <v>1374945</v>
      </c>
      <c r="C68" s="18">
        <v>15237.1</v>
      </c>
      <c r="D68" s="19">
        <v>1.1000000000000001</v>
      </c>
      <c r="E68" s="19">
        <v>6.3</v>
      </c>
    </row>
    <row r="69" spans="1:7" ht="16.5" customHeight="1" x14ac:dyDescent="0.3">
      <c r="A69" s="17">
        <v>4</v>
      </c>
      <c r="B69" s="18">
        <v>1359366</v>
      </c>
      <c r="C69" s="18">
        <v>15240.5</v>
      </c>
      <c r="D69" s="19">
        <v>1.1000000000000001</v>
      </c>
      <c r="E69" s="19">
        <v>6.3</v>
      </c>
    </row>
    <row r="70" spans="1:7" ht="16.5" customHeight="1" x14ac:dyDescent="0.3">
      <c r="A70" s="17">
        <v>5</v>
      </c>
      <c r="B70" s="18">
        <v>1375894</v>
      </c>
      <c r="C70" s="18">
        <v>15231.7</v>
      </c>
      <c r="D70" s="19">
        <v>1.1000000000000001</v>
      </c>
      <c r="E70" s="19">
        <v>6.4</v>
      </c>
    </row>
    <row r="71" spans="1:7" ht="16.5" customHeight="1" x14ac:dyDescent="0.3">
      <c r="A71" s="17">
        <v>6</v>
      </c>
      <c r="B71" s="21">
        <v>1366589</v>
      </c>
      <c r="C71" s="21">
        <v>15270.3</v>
      </c>
      <c r="D71" s="22">
        <v>1.1000000000000001</v>
      </c>
      <c r="E71" s="22">
        <v>6.3</v>
      </c>
    </row>
    <row r="72" spans="1:7" ht="16.5" customHeight="1" x14ac:dyDescent="0.3">
      <c r="A72" s="23" t="s">
        <v>18</v>
      </c>
      <c r="B72" s="24">
        <f>AVERAGE(B66:B71)</f>
        <v>1368709.8333333333</v>
      </c>
      <c r="C72" s="25">
        <f>AVERAGE(C66:C71)</f>
        <v>15243.300000000001</v>
      </c>
      <c r="D72" s="26">
        <f>AVERAGE(D66:D71)</f>
        <v>1.0833333333333333</v>
      </c>
      <c r="E72" s="26">
        <f>AVERAGE(E66:E71)</f>
        <v>6.333333333333333</v>
      </c>
    </row>
    <row r="73" spans="1:7" ht="16.5" customHeight="1" x14ac:dyDescent="0.3">
      <c r="A73" s="27" t="s">
        <v>19</v>
      </c>
      <c r="B73" s="28">
        <f>(STDEV(B66:B71)/B72)</f>
        <v>4.5565914929723266E-3</v>
      </c>
      <c r="C73" s="29"/>
      <c r="D73" s="29"/>
      <c r="E73" s="30"/>
      <c r="F73" s="2"/>
    </row>
    <row r="74" spans="1:7" s="2" customFormat="1" ht="16.5" customHeight="1" x14ac:dyDescent="0.3">
      <c r="A74" s="31" t="s">
        <v>20</v>
      </c>
      <c r="B74" s="32">
        <f>COUNT(B66:B71)</f>
        <v>6</v>
      </c>
      <c r="C74" s="33"/>
      <c r="D74" s="34"/>
      <c r="E74" s="35"/>
    </row>
    <row r="75" spans="1:7" s="2" customFormat="1" ht="15.75" customHeight="1" x14ac:dyDescent="0.25">
      <c r="A75" s="10"/>
      <c r="B75" s="10"/>
      <c r="C75" s="10"/>
      <c r="D75" s="10"/>
      <c r="E75" s="36"/>
    </row>
    <row r="76" spans="1:7" s="2" customFormat="1" ht="16.5" customHeight="1" x14ac:dyDescent="0.3">
      <c r="A76" s="11" t="s">
        <v>21</v>
      </c>
      <c r="B76" s="37" t="s">
        <v>22</v>
      </c>
      <c r="C76" s="38"/>
      <c r="D76" s="38"/>
      <c r="E76" s="39"/>
    </row>
    <row r="77" spans="1:7" ht="16.5" customHeight="1" x14ac:dyDescent="0.3">
      <c r="A77" s="11"/>
      <c r="B77" s="37" t="s">
        <v>23</v>
      </c>
      <c r="C77" s="38"/>
      <c r="D77" s="38"/>
      <c r="E77" s="39"/>
      <c r="F77" s="2"/>
    </row>
    <row r="78" spans="1:7" ht="16.5" customHeight="1" x14ac:dyDescent="0.3">
      <c r="A78" s="11"/>
      <c r="B78" s="40" t="s">
        <v>24</v>
      </c>
      <c r="C78" s="38"/>
      <c r="D78" s="39"/>
      <c r="E78" s="38"/>
    </row>
    <row r="79" spans="1:7" ht="14.25" customHeight="1" x14ac:dyDescent="0.25">
      <c r="A79" s="41"/>
      <c r="B79" s="42"/>
      <c r="D79" s="43"/>
      <c r="F79" s="44"/>
      <c r="G79" s="44"/>
    </row>
    <row r="80" spans="1:7" ht="15" customHeight="1" x14ac:dyDescent="0.3">
      <c r="B80" s="980" t="s">
        <v>26</v>
      </c>
      <c r="C80" s="980"/>
      <c r="E80" s="45" t="s">
        <v>27</v>
      </c>
      <c r="F80" s="46"/>
      <c r="G80" s="45" t="s">
        <v>28</v>
      </c>
    </row>
    <row r="81" spans="1:7" ht="15" customHeight="1" x14ac:dyDescent="0.3">
      <c r="A81" s="47" t="s">
        <v>29</v>
      </c>
      <c r="B81" s="48"/>
      <c r="C81" s="48"/>
      <c r="E81" s="48"/>
      <c r="F81" s="2"/>
      <c r="G81" s="49"/>
    </row>
    <row r="82" spans="1:7" ht="15" customHeight="1" x14ac:dyDescent="0.3">
      <c r="A82" s="47" t="s">
        <v>30</v>
      </c>
      <c r="B82" s="50"/>
      <c r="C82" s="50"/>
      <c r="E82" s="50"/>
      <c r="F82" s="2"/>
      <c r="G8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80:C80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4" zoomScale="40" zoomScaleNormal="40" zoomScaleSheetLayoutView="40" zoomScalePageLayoutView="42" workbookViewId="0">
      <selection activeCell="D114" sqref="D114"/>
    </sheetView>
  </sheetViews>
  <sheetFormatPr defaultColWidth="9.140625" defaultRowHeight="13.5" x14ac:dyDescent="0.25"/>
  <cols>
    <col min="1" max="1" width="55.42578125" style="464" customWidth="1"/>
    <col min="2" max="2" width="33.7109375" style="464" customWidth="1"/>
    <col min="3" max="3" width="42.28515625" style="464" customWidth="1"/>
    <col min="4" max="4" width="30.5703125" style="464" customWidth="1"/>
    <col min="5" max="5" width="39.85546875" style="464" customWidth="1"/>
    <col min="6" max="6" width="30.7109375" style="464" customWidth="1"/>
    <col min="7" max="7" width="39.85546875" style="464" customWidth="1"/>
    <col min="8" max="8" width="30" style="464" customWidth="1"/>
    <col min="9" max="9" width="30.28515625" style="464" hidden="1" customWidth="1"/>
    <col min="10" max="10" width="30.42578125" style="464" customWidth="1"/>
    <col min="11" max="11" width="21.28515625" style="464" customWidth="1"/>
    <col min="12" max="12" width="9.140625" style="464"/>
    <col min="13" max="16384" width="9.140625" style="463"/>
  </cols>
  <sheetData>
    <row r="1" spans="1:9" ht="18.75" customHeight="1" x14ac:dyDescent="0.25">
      <c r="A1" s="968" t="s">
        <v>45</v>
      </c>
      <c r="B1" s="968"/>
      <c r="C1" s="968"/>
      <c r="D1" s="968"/>
      <c r="E1" s="968"/>
      <c r="F1" s="968"/>
      <c r="G1" s="968"/>
      <c r="H1" s="968"/>
      <c r="I1" s="968"/>
    </row>
    <row r="2" spans="1:9" ht="18.75" customHeight="1" x14ac:dyDescent="0.25">
      <c r="A2" s="968"/>
      <c r="B2" s="968"/>
      <c r="C2" s="968"/>
      <c r="D2" s="968"/>
      <c r="E2" s="968"/>
      <c r="F2" s="968"/>
      <c r="G2" s="968"/>
      <c r="H2" s="968"/>
      <c r="I2" s="968"/>
    </row>
    <row r="3" spans="1:9" ht="18.75" customHeight="1" x14ac:dyDescent="0.25">
      <c r="A3" s="968"/>
      <c r="B3" s="968"/>
      <c r="C3" s="968"/>
      <c r="D3" s="968"/>
      <c r="E3" s="968"/>
      <c r="F3" s="968"/>
      <c r="G3" s="968"/>
      <c r="H3" s="968"/>
      <c r="I3" s="968"/>
    </row>
    <row r="4" spans="1:9" ht="18.75" customHeight="1" x14ac:dyDescent="0.25">
      <c r="A4" s="968"/>
      <c r="B4" s="968"/>
      <c r="C4" s="968"/>
      <c r="D4" s="968"/>
      <c r="E4" s="968"/>
      <c r="F4" s="968"/>
      <c r="G4" s="968"/>
      <c r="H4" s="968"/>
      <c r="I4" s="968"/>
    </row>
    <row r="5" spans="1:9" ht="18.75" customHeight="1" x14ac:dyDescent="0.25">
      <c r="A5" s="968"/>
      <c r="B5" s="968"/>
      <c r="C5" s="968"/>
      <c r="D5" s="968"/>
      <c r="E5" s="968"/>
      <c r="F5" s="968"/>
      <c r="G5" s="968"/>
      <c r="H5" s="968"/>
      <c r="I5" s="968"/>
    </row>
    <row r="6" spans="1:9" ht="18.75" customHeight="1" x14ac:dyDescent="0.25">
      <c r="A6" s="968"/>
      <c r="B6" s="968"/>
      <c r="C6" s="968"/>
      <c r="D6" s="968"/>
      <c r="E6" s="968"/>
      <c r="F6" s="968"/>
      <c r="G6" s="968"/>
      <c r="H6" s="968"/>
      <c r="I6" s="968"/>
    </row>
    <row r="7" spans="1:9" ht="18.75" customHeight="1" x14ac:dyDescent="0.25">
      <c r="A7" s="968"/>
      <c r="B7" s="968"/>
      <c r="C7" s="968"/>
      <c r="D7" s="968"/>
      <c r="E7" s="968"/>
      <c r="F7" s="968"/>
      <c r="G7" s="968"/>
      <c r="H7" s="968"/>
      <c r="I7" s="968"/>
    </row>
    <row r="8" spans="1:9" x14ac:dyDescent="0.25">
      <c r="A8" s="969" t="s">
        <v>46</v>
      </c>
      <c r="B8" s="969"/>
      <c r="C8" s="969"/>
      <c r="D8" s="969"/>
      <c r="E8" s="969"/>
      <c r="F8" s="969"/>
      <c r="G8" s="969"/>
      <c r="H8" s="969"/>
      <c r="I8" s="969"/>
    </row>
    <row r="9" spans="1:9" x14ac:dyDescent="0.25">
      <c r="A9" s="969"/>
      <c r="B9" s="969"/>
      <c r="C9" s="969"/>
      <c r="D9" s="969"/>
      <c r="E9" s="969"/>
      <c r="F9" s="969"/>
      <c r="G9" s="969"/>
      <c r="H9" s="969"/>
      <c r="I9" s="969"/>
    </row>
    <row r="10" spans="1:9" x14ac:dyDescent="0.25">
      <c r="A10" s="969"/>
      <c r="B10" s="969"/>
      <c r="C10" s="969"/>
      <c r="D10" s="969"/>
      <c r="E10" s="969"/>
      <c r="F10" s="969"/>
      <c r="G10" s="969"/>
      <c r="H10" s="969"/>
      <c r="I10" s="969"/>
    </row>
    <row r="11" spans="1:9" x14ac:dyDescent="0.25">
      <c r="A11" s="969"/>
      <c r="B11" s="969"/>
      <c r="C11" s="969"/>
      <c r="D11" s="969"/>
      <c r="E11" s="969"/>
      <c r="F11" s="969"/>
      <c r="G11" s="969"/>
      <c r="H11" s="969"/>
      <c r="I11" s="969"/>
    </row>
    <row r="12" spans="1:9" x14ac:dyDescent="0.25">
      <c r="A12" s="969"/>
      <c r="B12" s="969"/>
      <c r="C12" s="969"/>
      <c r="D12" s="969"/>
      <c r="E12" s="969"/>
      <c r="F12" s="969"/>
      <c r="G12" s="969"/>
      <c r="H12" s="969"/>
      <c r="I12" s="969"/>
    </row>
    <row r="13" spans="1:9" x14ac:dyDescent="0.25">
      <c r="A13" s="969"/>
      <c r="B13" s="969"/>
      <c r="C13" s="969"/>
      <c r="D13" s="969"/>
      <c r="E13" s="969"/>
      <c r="F13" s="969"/>
      <c r="G13" s="969"/>
      <c r="H13" s="969"/>
      <c r="I13" s="969"/>
    </row>
    <row r="14" spans="1:9" x14ac:dyDescent="0.25">
      <c r="A14" s="969"/>
      <c r="B14" s="969"/>
      <c r="C14" s="969"/>
      <c r="D14" s="969"/>
      <c r="E14" s="969"/>
      <c r="F14" s="969"/>
      <c r="G14" s="969"/>
      <c r="H14" s="969"/>
      <c r="I14" s="969"/>
    </row>
    <row r="15" spans="1:9" ht="19.5" customHeight="1" thickBot="1" x14ac:dyDescent="0.35">
      <c r="A15" s="465"/>
    </row>
    <row r="16" spans="1:9" ht="19.5" customHeight="1" thickBot="1" x14ac:dyDescent="0.35">
      <c r="A16" s="941" t="s">
        <v>31</v>
      </c>
      <c r="B16" s="942"/>
      <c r="C16" s="942"/>
      <c r="D16" s="942"/>
      <c r="E16" s="942"/>
      <c r="F16" s="942"/>
      <c r="G16" s="942"/>
      <c r="H16" s="943"/>
    </row>
    <row r="17" spans="1:14" ht="20.25" customHeight="1" x14ac:dyDescent="0.25">
      <c r="A17" s="944" t="s">
        <v>47</v>
      </c>
      <c r="B17" s="944"/>
      <c r="C17" s="944"/>
      <c r="D17" s="944"/>
      <c r="E17" s="944"/>
      <c r="F17" s="944"/>
      <c r="G17" s="944"/>
      <c r="H17" s="944"/>
    </row>
    <row r="18" spans="1:14" ht="26.25" customHeight="1" x14ac:dyDescent="0.4">
      <c r="A18" s="622" t="s">
        <v>33</v>
      </c>
      <c r="B18" s="940" t="s">
        <v>5</v>
      </c>
      <c r="C18" s="940"/>
      <c r="D18" s="628"/>
      <c r="E18" s="627"/>
      <c r="F18" s="623"/>
      <c r="G18" s="623"/>
      <c r="H18" s="623"/>
    </row>
    <row r="19" spans="1:14" ht="26.25" customHeight="1" x14ac:dyDescent="0.4">
      <c r="A19" s="622" t="s">
        <v>34</v>
      </c>
      <c r="B19" s="626" t="s">
        <v>7</v>
      </c>
      <c r="C19" s="623">
        <v>1</v>
      </c>
      <c r="D19" s="623"/>
      <c r="E19" s="623"/>
      <c r="F19" s="623"/>
      <c r="G19" s="623"/>
      <c r="H19" s="623"/>
    </row>
    <row r="20" spans="1:14" ht="26.25" customHeight="1" x14ac:dyDescent="0.4">
      <c r="A20" s="622" t="s">
        <v>35</v>
      </c>
      <c r="B20" s="945" t="s">
        <v>9</v>
      </c>
      <c r="C20" s="945"/>
      <c r="D20" s="623"/>
      <c r="E20" s="623"/>
      <c r="F20" s="623"/>
      <c r="G20" s="623"/>
      <c r="H20" s="623"/>
    </row>
    <row r="21" spans="1:14" ht="26.25" customHeight="1" x14ac:dyDescent="0.4">
      <c r="A21" s="622" t="s">
        <v>36</v>
      </c>
      <c r="B21" s="945" t="s">
        <v>11</v>
      </c>
      <c r="C21" s="945"/>
      <c r="D21" s="945"/>
      <c r="E21" s="945"/>
      <c r="F21" s="945"/>
      <c r="G21" s="945"/>
      <c r="H21" s="945"/>
      <c r="I21" s="625"/>
    </row>
    <row r="22" spans="1:14" ht="26.25" customHeight="1" x14ac:dyDescent="0.4">
      <c r="A22" s="622" t="s">
        <v>37</v>
      </c>
      <c r="B22" s="624">
        <v>42984.387777777774</v>
      </c>
      <c r="C22" s="623"/>
      <c r="D22" s="623"/>
      <c r="E22" s="623"/>
      <c r="F22" s="623"/>
      <c r="G22" s="623"/>
      <c r="H22" s="623"/>
    </row>
    <row r="23" spans="1:14" ht="26.25" customHeight="1" x14ac:dyDescent="0.4">
      <c r="A23" s="622" t="s">
        <v>38</v>
      </c>
      <c r="B23" s="624"/>
      <c r="C23" s="623"/>
      <c r="D23" s="623"/>
      <c r="E23" s="623"/>
      <c r="F23" s="623"/>
      <c r="G23" s="623"/>
      <c r="H23" s="623"/>
    </row>
    <row r="24" spans="1:14" ht="18.75" x14ac:dyDescent="0.3">
      <c r="A24" s="622"/>
      <c r="B24" s="621"/>
    </row>
    <row r="25" spans="1:14" ht="18.75" x14ac:dyDescent="0.3">
      <c r="A25" s="568" t="s">
        <v>1</v>
      </c>
      <c r="B25" s="621"/>
    </row>
    <row r="26" spans="1:14" ht="26.25" customHeight="1" x14ac:dyDescent="0.4">
      <c r="A26" s="470" t="s">
        <v>4</v>
      </c>
      <c r="B26" s="940" t="s">
        <v>154</v>
      </c>
      <c r="C26" s="940"/>
    </row>
    <row r="27" spans="1:14" ht="26.25" customHeight="1" x14ac:dyDescent="0.4">
      <c r="A27" s="478" t="s">
        <v>48</v>
      </c>
      <c r="B27" s="946" t="s">
        <v>155</v>
      </c>
      <c r="C27" s="946"/>
    </row>
    <row r="28" spans="1:14" ht="27" customHeight="1" thickBot="1" x14ac:dyDescent="0.45">
      <c r="A28" s="478" t="s">
        <v>6</v>
      </c>
      <c r="B28" s="540">
        <v>99.94</v>
      </c>
    </row>
    <row r="29" spans="1:14" s="569" customFormat="1" ht="27" customHeight="1" thickBot="1" x14ac:dyDescent="0.45">
      <c r="A29" s="478" t="s">
        <v>49</v>
      </c>
      <c r="B29" s="577">
        <v>0</v>
      </c>
      <c r="C29" s="947" t="s">
        <v>106</v>
      </c>
      <c r="D29" s="948"/>
      <c r="E29" s="948"/>
      <c r="F29" s="948"/>
      <c r="G29" s="949"/>
      <c r="I29" s="570"/>
      <c r="J29" s="570"/>
      <c r="K29" s="570"/>
      <c r="L29" s="570"/>
    </row>
    <row r="30" spans="1:14" s="569" customFormat="1" ht="19.5" customHeight="1" thickBot="1" x14ac:dyDescent="0.35">
      <c r="A30" s="478" t="s">
        <v>51</v>
      </c>
      <c r="B30" s="576">
        <f>B28-B29</f>
        <v>99.94</v>
      </c>
      <c r="C30" s="575"/>
      <c r="D30" s="575"/>
      <c r="E30" s="575"/>
      <c r="F30" s="575"/>
      <c r="G30" s="574"/>
      <c r="I30" s="570"/>
      <c r="J30" s="570"/>
      <c r="K30" s="570"/>
      <c r="L30" s="570"/>
    </row>
    <row r="31" spans="1:14" s="569" customFormat="1" ht="27" customHeight="1" thickBot="1" x14ac:dyDescent="0.45">
      <c r="A31" s="478" t="s">
        <v>52</v>
      </c>
      <c r="B31" s="573">
        <v>1</v>
      </c>
      <c r="C31" s="950" t="s">
        <v>53</v>
      </c>
      <c r="D31" s="951"/>
      <c r="E31" s="951"/>
      <c r="F31" s="951"/>
      <c r="G31" s="951"/>
      <c r="H31" s="952"/>
      <c r="I31" s="570"/>
      <c r="J31" s="570"/>
      <c r="K31" s="570"/>
      <c r="L31" s="570"/>
    </row>
    <row r="32" spans="1:14" s="569" customFormat="1" ht="27" customHeight="1" thickBot="1" x14ac:dyDescent="0.45">
      <c r="A32" s="478" t="s">
        <v>54</v>
      </c>
      <c r="B32" s="573">
        <v>1</v>
      </c>
      <c r="C32" s="950" t="s">
        <v>55</v>
      </c>
      <c r="D32" s="951"/>
      <c r="E32" s="951"/>
      <c r="F32" s="951"/>
      <c r="G32" s="951"/>
      <c r="H32" s="952"/>
      <c r="I32" s="570"/>
      <c r="J32" s="570"/>
      <c r="K32" s="570"/>
      <c r="L32" s="616"/>
      <c r="M32" s="616"/>
      <c r="N32" s="618"/>
    </row>
    <row r="33" spans="1:14" s="569" customFormat="1" ht="17.25" customHeight="1" x14ac:dyDescent="0.3">
      <c r="A33" s="478"/>
      <c r="B33" s="572"/>
      <c r="C33" s="479"/>
      <c r="D33" s="479"/>
      <c r="E33" s="479"/>
      <c r="F33" s="479"/>
      <c r="G33" s="479"/>
      <c r="H33" s="479"/>
      <c r="I33" s="570"/>
      <c r="J33" s="570"/>
      <c r="K33" s="570"/>
      <c r="L33" s="616"/>
      <c r="M33" s="616"/>
      <c r="N33" s="618"/>
    </row>
    <row r="34" spans="1:14" s="569" customFormat="1" ht="18.75" x14ac:dyDescent="0.3">
      <c r="A34" s="478" t="s">
        <v>56</v>
      </c>
      <c r="B34" s="571">
        <f>B31/B32</f>
        <v>1</v>
      </c>
      <c r="C34" s="465" t="s">
        <v>57</v>
      </c>
      <c r="D34" s="465"/>
      <c r="E34" s="465"/>
      <c r="F34" s="465"/>
      <c r="G34" s="465"/>
      <c r="I34" s="570"/>
      <c r="J34" s="570"/>
      <c r="K34" s="570"/>
      <c r="L34" s="616"/>
      <c r="M34" s="616"/>
      <c r="N34" s="618"/>
    </row>
    <row r="35" spans="1:14" s="569" customFormat="1" ht="19.5" customHeight="1" thickBot="1" x14ac:dyDescent="0.35">
      <c r="A35" s="478"/>
      <c r="B35" s="576"/>
      <c r="G35" s="465"/>
      <c r="I35" s="570"/>
      <c r="J35" s="570"/>
      <c r="K35" s="570"/>
      <c r="L35" s="616"/>
      <c r="M35" s="616"/>
      <c r="N35" s="618"/>
    </row>
    <row r="36" spans="1:14" s="569" customFormat="1" ht="27" customHeight="1" thickBot="1" x14ac:dyDescent="0.45">
      <c r="A36" s="518" t="s">
        <v>140</v>
      </c>
      <c r="B36" s="517">
        <v>50</v>
      </c>
      <c r="C36" s="465"/>
      <c r="D36" s="953" t="s">
        <v>59</v>
      </c>
      <c r="E36" s="954"/>
      <c r="F36" s="953" t="s">
        <v>60</v>
      </c>
      <c r="G36" s="955"/>
      <c r="J36" s="570"/>
      <c r="K36" s="570"/>
      <c r="L36" s="616"/>
      <c r="M36" s="616"/>
      <c r="N36" s="618"/>
    </row>
    <row r="37" spans="1:14" s="569" customFormat="1" ht="27" customHeight="1" thickBot="1" x14ac:dyDescent="0.45">
      <c r="A37" s="497" t="s">
        <v>61</v>
      </c>
      <c r="B37" s="502">
        <v>1</v>
      </c>
      <c r="C37" s="595" t="s">
        <v>62</v>
      </c>
      <c r="D37" s="564" t="s">
        <v>63</v>
      </c>
      <c r="E37" s="565" t="s">
        <v>64</v>
      </c>
      <c r="F37" s="564" t="s">
        <v>63</v>
      </c>
      <c r="G37" s="620" t="s">
        <v>64</v>
      </c>
      <c r="I37" s="562" t="s">
        <v>139</v>
      </c>
      <c r="J37" s="570"/>
      <c r="K37" s="570"/>
      <c r="L37" s="616"/>
      <c r="M37" s="616"/>
      <c r="N37" s="618"/>
    </row>
    <row r="38" spans="1:14" s="569" customFormat="1" ht="26.25" customHeight="1" x14ac:dyDescent="0.4">
      <c r="A38" s="497" t="s">
        <v>65</v>
      </c>
      <c r="B38" s="502">
        <v>1</v>
      </c>
      <c r="C38" s="619">
        <v>1</v>
      </c>
      <c r="D38" s="559">
        <v>59490223</v>
      </c>
      <c r="E38" s="560">
        <f>IF(ISBLANK(D38),"-",$D$48/$D$45*D38)</f>
        <v>55372966.105244532</v>
      </c>
      <c r="F38" s="559">
        <v>60979587</v>
      </c>
      <c r="G38" s="558">
        <f>IF(ISBLANK(F38),"-",$D$48/$F$45*F38)</f>
        <v>54430148.722596623</v>
      </c>
      <c r="I38" s="557"/>
      <c r="J38" s="570"/>
      <c r="K38" s="570"/>
      <c r="L38" s="616"/>
      <c r="M38" s="616"/>
      <c r="N38" s="618"/>
    </row>
    <row r="39" spans="1:14" s="569" customFormat="1" ht="26.25" customHeight="1" x14ac:dyDescent="0.4">
      <c r="A39" s="497" t="s">
        <v>66</v>
      </c>
      <c r="B39" s="502">
        <v>1</v>
      </c>
      <c r="C39" s="496">
        <v>2</v>
      </c>
      <c r="D39" s="555">
        <v>59415370</v>
      </c>
      <c r="E39" s="556">
        <f>IF(ISBLANK(D39),"-",$D$48/$D$45*D39)</f>
        <v>55303293.604069412</v>
      </c>
      <c r="F39" s="555">
        <v>60992380</v>
      </c>
      <c r="G39" s="554">
        <f>IF(ISBLANK(F39),"-",$D$48/$F$45*F39)</f>
        <v>54441567.706011653</v>
      </c>
      <c r="I39" s="957">
        <f>ABS((F43/D43*D42)-F42)/D42</f>
        <v>1.8782864676448196E-2</v>
      </c>
      <c r="J39" s="570"/>
      <c r="K39" s="570"/>
      <c r="L39" s="616"/>
      <c r="M39" s="616"/>
      <c r="N39" s="618"/>
    </row>
    <row r="40" spans="1:14" ht="26.25" customHeight="1" x14ac:dyDescent="0.4">
      <c r="A40" s="497" t="s">
        <v>67</v>
      </c>
      <c r="B40" s="502">
        <v>1</v>
      </c>
      <c r="C40" s="496">
        <v>3</v>
      </c>
      <c r="D40" s="555">
        <v>59522131</v>
      </c>
      <c r="E40" s="556">
        <f>IF(ISBLANK(D40),"-",$D$48/$D$45*D40)</f>
        <v>55402665.785517819</v>
      </c>
      <c r="F40" s="555">
        <v>60739420</v>
      </c>
      <c r="G40" s="554">
        <f>IF(ISBLANK(F40),"-",$D$48/$F$45*F40)</f>
        <v>54215776.566742897</v>
      </c>
      <c r="I40" s="957"/>
      <c r="L40" s="616"/>
      <c r="M40" s="616"/>
      <c r="N40" s="465"/>
    </row>
    <row r="41" spans="1:14" ht="27" customHeight="1" thickBot="1" x14ac:dyDescent="0.45">
      <c r="A41" s="497" t="s">
        <v>68</v>
      </c>
      <c r="B41" s="502">
        <v>1</v>
      </c>
      <c r="C41" s="617">
        <v>4</v>
      </c>
      <c r="D41" s="552"/>
      <c r="E41" s="551" t="str">
        <f>IF(ISBLANK(D41),"-",$D$48/$D$45*D41)</f>
        <v>-</v>
      </c>
      <c r="F41" s="552"/>
      <c r="G41" s="549" t="str">
        <f>IF(ISBLANK(F41),"-",$D$48/$F$45*F41)</f>
        <v>-</v>
      </c>
      <c r="I41" s="548"/>
      <c r="L41" s="616"/>
      <c r="M41" s="616"/>
      <c r="N41" s="465"/>
    </row>
    <row r="42" spans="1:14" ht="27" customHeight="1" thickBot="1" x14ac:dyDescent="0.45">
      <c r="A42" s="497" t="s">
        <v>69</v>
      </c>
      <c r="B42" s="502">
        <v>1</v>
      </c>
      <c r="C42" s="615" t="s">
        <v>70</v>
      </c>
      <c r="D42" s="614">
        <f>AVERAGE(D38:D41)</f>
        <v>59475908</v>
      </c>
      <c r="E42" s="546">
        <f>AVERAGE(E38:E41)</f>
        <v>55359641.83161059</v>
      </c>
      <c r="F42" s="614">
        <f>AVERAGE(F38:F41)</f>
        <v>60903795.666666664</v>
      </c>
      <c r="G42" s="613">
        <f>AVERAGE(G38:G41)</f>
        <v>54362497.665117055</v>
      </c>
      <c r="H42" s="520"/>
    </row>
    <row r="43" spans="1:14" ht="26.25" customHeight="1" x14ac:dyDescent="0.4">
      <c r="A43" s="497" t="s">
        <v>71</v>
      </c>
      <c r="B43" s="502">
        <v>1</v>
      </c>
      <c r="C43" s="612" t="s">
        <v>153</v>
      </c>
      <c r="D43" s="541">
        <v>10.75</v>
      </c>
      <c r="E43" s="465"/>
      <c r="F43" s="541">
        <v>11.21</v>
      </c>
      <c r="H43" s="520"/>
    </row>
    <row r="44" spans="1:14" ht="26.25" customHeight="1" x14ac:dyDescent="0.4">
      <c r="A44" s="497" t="s">
        <v>73</v>
      </c>
      <c r="B44" s="502">
        <v>1</v>
      </c>
      <c r="C44" s="611" t="s">
        <v>152</v>
      </c>
      <c r="D44" s="539">
        <f>D43*$B$34</f>
        <v>10.75</v>
      </c>
      <c r="E44" s="466"/>
      <c r="F44" s="539">
        <f>F43*$B$34</f>
        <v>11.21</v>
      </c>
      <c r="H44" s="520"/>
    </row>
    <row r="45" spans="1:14" ht="19.5" customHeight="1" thickBot="1" x14ac:dyDescent="0.35">
      <c r="A45" s="497" t="s">
        <v>75</v>
      </c>
      <c r="B45" s="496">
        <f>(B44/B43)*(B42/B41)*(B40/B39)*(B38/B37)*B36</f>
        <v>50</v>
      </c>
      <c r="C45" s="611" t="s">
        <v>76</v>
      </c>
      <c r="D45" s="537">
        <f>D44*$B$30/100</f>
        <v>10.743550000000001</v>
      </c>
      <c r="E45" s="467"/>
      <c r="F45" s="537">
        <f>F44*$B$30/100</f>
        <v>11.203274</v>
      </c>
      <c r="H45" s="520"/>
    </row>
    <row r="46" spans="1:14" ht="19.5" customHeight="1" thickBot="1" x14ac:dyDescent="0.35">
      <c r="A46" s="958" t="s">
        <v>77</v>
      </c>
      <c r="B46" s="959"/>
      <c r="C46" s="611" t="s">
        <v>78</v>
      </c>
      <c r="D46" s="610">
        <f>D45/$B$45</f>
        <v>0.21487100000000001</v>
      </c>
      <c r="E46" s="606"/>
      <c r="F46" s="535">
        <f>F45/$B$45</f>
        <v>0.22406548000000001</v>
      </c>
      <c r="H46" s="520"/>
    </row>
    <row r="47" spans="1:14" ht="27" customHeight="1" thickBot="1" x14ac:dyDescent="0.45">
      <c r="A47" s="960"/>
      <c r="B47" s="961"/>
      <c r="C47" s="609" t="s">
        <v>136</v>
      </c>
      <c r="D47" s="608">
        <v>0.2</v>
      </c>
      <c r="E47" s="607"/>
      <c r="F47" s="606"/>
      <c r="H47" s="520"/>
    </row>
    <row r="48" spans="1:14" ht="18.75" x14ac:dyDescent="0.3">
      <c r="C48" s="605" t="s">
        <v>80</v>
      </c>
      <c r="D48" s="537">
        <f>D47*$B$45</f>
        <v>10</v>
      </c>
      <c r="F48" s="531"/>
      <c r="H48" s="520"/>
    </row>
    <row r="49" spans="1:12" ht="19.5" customHeight="1" thickBot="1" x14ac:dyDescent="0.35">
      <c r="C49" s="483" t="s">
        <v>81</v>
      </c>
      <c r="D49" s="604">
        <f>D48/B34</f>
        <v>10</v>
      </c>
      <c r="F49" s="531"/>
      <c r="H49" s="520"/>
    </row>
    <row r="50" spans="1:12" ht="18.75" x14ac:dyDescent="0.3">
      <c r="C50" s="518" t="s">
        <v>82</v>
      </c>
      <c r="D50" s="603">
        <f>AVERAGE(E38:E41,G38:G41)</f>
        <v>54861069.748363823</v>
      </c>
      <c r="F50" s="521"/>
      <c r="H50" s="520"/>
    </row>
    <row r="51" spans="1:12" ht="18.75" x14ac:dyDescent="0.3">
      <c r="C51" s="497" t="s">
        <v>83</v>
      </c>
      <c r="D51" s="602">
        <f>STDEV(E38:E41,G38:G41)/D50</f>
        <v>1.0079873347092745E-2</v>
      </c>
      <c r="F51" s="521"/>
      <c r="H51" s="520"/>
    </row>
    <row r="52" spans="1:12" ht="19.5" customHeight="1" thickBot="1" x14ac:dyDescent="0.35">
      <c r="C52" s="589" t="s">
        <v>20</v>
      </c>
      <c r="D52" s="601">
        <f>COUNT(E38:E41,G38:G41)</f>
        <v>6</v>
      </c>
      <c r="F52" s="521"/>
    </row>
    <row r="54" spans="1:12" ht="18.75" x14ac:dyDescent="0.3">
      <c r="A54" s="519" t="s">
        <v>1</v>
      </c>
      <c r="B54" s="600" t="s">
        <v>84</v>
      </c>
    </row>
    <row r="55" spans="1:12" ht="18.75" x14ac:dyDescent="0.3">
      <c r="A55" s="465" t="s">
        <v>85</v>
      </c>
      <c r="B55" s="598" t="str">
        <f>B21</f>
        <v>each tablets contains bisoprol fumarate 5 mg,amlodipine besilate 5 mg per tablets.</v>
      </c>
    </row>
    <row r="56" spans="1:12" ht="26.25" customHeight="1" x14ac:dyDescent="0.4">
      <c r="A56" s="598" t="s">
        <v>86</v>
      </c>
      <c r="B56" s="599">
        <v>5</v>
      </c>
      <c r="C56" s="465" t="str">
        <f>B20</f>
        <v>Bisoprol fumarate 5 mg,Amlodine Besilate 5 mg per tablets.</v>
      </c>
      <c r="H56" s="466"/>
    </row>
    <row r="57" spans="1:12" ht="18.75" x14ac:dyDescent="0.3">
      <c r="A57" s="598" t="s">
        <v>87</v>
      </c>
      <c r="B57" s="597">
        <f>Uniformity!C46</f>
        <v>150.64149999999998</v>
      </c>
      <c r="H57" s="466"/>
    </row>
    <row r="58" spans="1:12" ht="19.5" customHeight="1" thickBot="1" x14ac:dyDescent="0.35">
      <c r="H58" s="466"/>
    </row>
    <row r="59" spans="1:12" s="569" customFormat="1" ht="27" customHeight="1" thickBot="1" x14ac:dyDescent="0.45">
      <c r="A59" s="518" t="s">
        <v>151</v>
      </c>
      <c r="B59" s="517">
        <v>25</v>
      </c>
      <c r="C59" s="465"/>
      <c r="D59" s="596" t="s">
        <v>150</v>
      </c>
      <c r="E59" s="516" t="s">
        <v>62</v>
      </c>
      <c r="F59" s="516" t="s">
        <v>63</v>
      </c>
      <c r="G59" s="516" t="s">
        <v>149</v>
      </c>
      <c r="H59" s="595" t="s">
        <v>148</v>
      </c>
      <c r="L59" s="570"/>
    </row>
    <row r="60" spans="1:12" s="569" customFormat="1" ht="26.25" customHeight="1" x14ac:dyDescent="0.4">
      <c r="A60" s="497" t="s">
        <v>147</v>
      </c>
      <c r="B60" s="502">
        <v>1</v>
      </c>
      <c r="C60" s="962" t="s">
        <v>146</v>
      </c>
      <c r="D60" s="965">
        <v>149.97999999999999</v>
      </c>
      <c r="E60" s="514">
        <v>1</v>
      </c>
      <c r="F60" s="591">
        <v>54361826</v>
      </c>
      <c r="G60" s="590">
        <f>IF(ISBLANK(F60),"-",(F60/$D$50*$D$47*$B$68)*($B$57/$D$60))</f>
        <v>4.9763515250543096</v>
      </c>
      <c r="H60" s="593">
        <f t="shared" ref="H60:H71" si="0">IF(ISBLANK(F60),"-",(G60/$B$56)*100)</f>
        <v>99.527030501086188</v>
      </c>
      <c r="L60" s="570"/>
    </row>
    <row r="61" spans="1:12" s="569" customFormat="1" ht="26.25" customHeight="1" x14ac:dyDescent="0.4">
      <c r="A61" s="497" t="s">
        <v>114</v>
      </c>
      <c r="B61" s="502">
        <v>1</v>
      </c>
      <c r="C61" s="963"/>
      <c r="D61" s="966"/>
      <c r="E61" s="510">
        <v>2</v>
      </c>
      <c r="F61" s="555">
        <v>54723361</v>
      </c>
      <c r="G61" s="587">
        <f>IF(ISBLANK(F61),"-",(F61/$D$50*$D$47*$B$68)*($B$57/$D$60))</f>
        <v>5.0094469043119991</v>
      </c>
      <c r="H61" s="586">
        <f t="shared" si="0"/>
        <v>100.18893808623999</v>
      </c>
      <c r="L61" s="570"/>
    </row>
    <row r="62" spans="1:12" s="569" customFormat="1" ht="26.25" customHeight="1" x14ac:dyDescent="0.4">
      <c r="A62" s="497" t="s">
        <v>115</v>
      </c>
      <c r="B62" s="502">
        <v>1</v>
      </c>
      <c r="C62" s="963"/>
      <c r="D62" s="966"/>
      <c r="E62" s="510">
        <v>3</v>
      </c>
      <c r="F62" s="594">
        <v>54545807</v>
      </c>
      <c r="G62" s="587">
        <f>IF(ISBLANK(F62),"-",(F62/$D$50*$D$47*$B$68)*($B$57/$D$60))</f>
        <v>4.9931933826094808</v>
      </c>
      <c r="H62" s="586">
        <f t="shared" si="0"/>
        <v>99.863867652189626</v>
      </c>
      <c r="L62" s="570"/>
    </row>
    <row r="63" spans="1:12" ht="27" customHeight="1" thickBot="1" x14ac:dyDescent="0.45">
      <c r="A63" s="497" t="s">
        <v>116</v>
      </c>
      <c r="B63" s="502">
        <v>1</v>
      </c>
      <c r="C63" s="964"/>
      <c r="D63" s="967"/>
      <c r="E63" s="507">
        <v>4</v>
      </c>
      <c r="F63" s="585"/>
      <c r="G63" s="587" t="str">
        <f>IF(ISBLANK(F63),"-",(F63/$D$50*$D$47*$B$68)*($B$57/$D$60))</f>
        <v>-</v>
      </c>
      <c r="H63" s="586" t="str">
        <f t="shared" si="0"/>
        <v>-</v>
      </c>
    </row>
    <row r="64" spans="1:12" ht="26.25" customHeight="1" x14ac:dyDescent="0.4">
      <c r="A64" s="497" t="s">
        <v>117</v>
      </c>
      <c r="B64" s="502">
        <v>1</v>
      </c>
      <c r="C64" s="962" t="s">
        <v>145</v>
      </c>
      <c r="D64" s="965">
        <v>150.08000000000001</v>
      </c>
      <c r="E64" s="514">
        <v>1</v>
      </c>
      <c r="F64" s="591"/>
      <c r="G64" s="590" t="str">
        <f>IF(ISBLANK(F64),"-",(F64/$D$50*$D$47*$B$68)*($B$57/$D$64))</f>
        <v>-</v>
      </c>
      <c r="H64" s="593" t="str">
        <f t="shared" si="0"/>
        <v>-</v>
      </c>
    </row>
    <row r="65" spans="1:8" ht="26.25" customHeight="1" x14ac:dyDescent="0.4">
      <c r="A65" s="497" t="s">
        <v>118</v>
      </c>
      <c r="B65" s="502">
        <v>1</v>
      </c>
      <c r="C65" s="963"/>
      <c r="D65" s="966"/>
      <c r="E65" s="510">
        <v>2</v>
      </c>
      <c r="F65" s="555"/>
      <c r="G65" s="587" t="str">
        <f>IF(ISBLANK(F65),"-",(F65/$D$50*$D$47*$B$68)*($B$57/$D$64))</f>
        <v>-</v>
      </c>
      <c r="H65" s="586" t="str">
        <f t="shared" si="0"/>
        <v>-</v>
      </c>
    </row>
    <row r="66" spans="1:8" ht="26.25" customHeight="1" x14ac:dyDescent="0.4">
      <c r="A66" s="497" t="s">
        <v>119</v>
      </c>
      <c r="B66" s="502">
        <v>1</v>
      </c>
      <c r="C66" s="963"/>
      <c r="D66" s="966"/>
      <c r="E66" s="510">
        <v>3</v>
      </c>
      <c r="F66" s="555"/>
      <c r="G66" s="587" t="str">
        <f>IF(ISBLANK(F66),"-",(F66/$D$50*$D$47*$B$68)*($B$57/$D$64))</f>
        <v>-</v>
      </c>
      <c r="H66" s="586" t="str">
        <f t="shared" si="0"/>
        <v>-</v>
      </c>
    </row>
    <row r="67" spans="1:8" ht="27" customHeight="1" thickBot="1" x14ac:dyDescent="0.45">
      <c r="A67" s="497" t="s">
        <v>120</v>
      </c>
      <c r="B67" s="502">
        <v>1</v>
      </c>
      <c r="C67" s="964"/>
      <c r="D67" s="967"/>
      <c r="E67" s="507">
        <v>4</v>
      </c>
      <c r="F67" s="585"/>
      <c r="G67" s="584" t="str">
        <f>IF(ISBLANK(F67),"-",(F67/$D$50*$D$47*$B$68)*($B$57/$D$64))</f>
        <v>-</v>
      </c>
      <c r="H67" s="583" t="str">
        <f t="shared" si="0"/>
        <v>-</v>
      </c>
    </row>
    <row r="68" spans="1:8" ht="26.25" customHeight="1" x14ac:dyDescent="0.4">
      <c r="A68" s="497" t="s">
        <v>121</v>
      </c>
      <c r="B68" s="592">
        <f>(B67/B66)*(B65/B64)*(B63/B62)*(B61/B60)*B59</f>
        <v>25</v>
      </c>
      <c r="C68" s="962" t="s">
        <v>144</v>
      </c>
      <c r="D68" s="965">
        <v>150.21</v>
      </c>
      <c r="E68" s="514">
        <v>1</v>
      </c>
      <c r="F68" s="591">
        <v>53275153</v>
      </c>
      <c r="G68" s="590">
        <f>IF(ISBLANK(F68),"-",(F68/$D$50*$D$47*$B$68)*($B$57/$D$68))</f>
        <v>4.8694086576346942</v>
      </c>
      <c r="H68" s="586">
        <f t="shared" si="0"/>
        <v>97.388173152693881</v>
      </c>
    </row>
    <row r="69" spans="1:8" ht="27" customHeight="1" thickBot="1" x14ac:dyDescent="0.45">
      <c r="A69" s="589" t="s">
        <v>143</v>
      </c>
      <c r="B69" s="588">
        <f>(D47*B68)/B56*B57</f>
        <v>150.64149999999998</v>
      </c>
      <c r="C69" s="963"/>
      <c r="D69" s="966"/>
      <c r="E69" s="510">
        <v>2</v>
      </c>
      <c r="F69" s="555">
        <v>53171128</v>
      </c>
      <c r="G69" s="587">
        <f>IF(ISBLANK(F69),"-",(F69/$D$50*$D$47*$B$68)*($B$57/$D$68))</f>
        <v>4.8599006561164177</v>
      </c>
      <c r="H69" s="586">
        <f t="shared" si="0"/>
        <v>97.198013122328348</v>
      </c>
    </row>
    <row r="70" spans="1:8" ht="26.25" customHeight="1" x14ac:dyDescent="0.4">
      <c r="A70" s="975" t="s">
        <v>77</v>
      </c>
      <c r="B70" s="976"/>
      <c r="C70" s="963"/>
      <c r="D70" s="966"/>
      <c r="E70" s="510">
        <v>3</v>
      </c>
      <c r="F70" s="555">
        <v>53169961</v>
      </c>
      <c r="G70" s="587">
        <f>IF(ISBLANK(F70),"-",(F70/$D$50*$D$47*$B$68)*($B$57/$D$68))</f>
        <v>4.859793991009262</v>
      </c>
      <c r="H70" s="586">
        <f t="shared" si="0"/>
        <v>97.19587982018524</v>
      </c>
    </row>
    <row r="71" spans="1:8" ht="27" customHeight="1" thickBot="1" x14ac:dyDescent="0.45">
      <c r="A71" s="977"/>
      <c r="B71" s="978"/>
      <c r="C71" s="974"/>
      <c r="D71" s="967"/>
      <c r="E71" s="507">
        <v>4</v>
      </c>
      <c r="F71" s="585"/>
      <c r="G71" s="584" t="str">
        <f>IF(ISBLANK(F71),"-",(F71/$D$50*$D$47*$B$68)*($B$57/$D$68))</f>
        <v>-</v>
      </c>
      <c r="H71" s="583" t="str">
        <f t="shared" si="0"/>
        <v>-</v>
      </c>
    </row>
    <row r="72" spans="1:8" ht="26.25" customHeight="1" x14ac:dyDescent="0.4">
      <c r="A72" s="466"/>
      <c r="B72" s="466"/>
      <c r="C72" s="466"/>
      <c r="D72" s="466"/>
      <c r="E72" s="466"/>
      <c r="F72" s="582" t="s">
        <v>70</v>
      </c>
      <c r="G72" s="581">
        <f>AVERAGE(G60:G71)</f>
        <v>4.9280158527893603</v>
      </c>
      <c r="H72" s="580">
        <f>AVERAGE(H60:H71)</f>
        <v>98.560317055787209</v>
      </c>
    </row>
    <row r="73" spans="1:8" ht="26.25" customHeight="1" x14ac:dyDescent="0.4">
      <c r="C73" s="466"/>
      <c r="D73" s="466"/>
      <c r="E73" s="466"/>
      <c r="F73" s="524" t="s">
        <v>83</v>
      </c>
      <c r="G73" s="494">
        <f>STDEV(G60:G71)/G72</f>
        <v>1.4617152849160613E-2</v>
      </c>
      <c r="H73" s="494">
        <f>STDEV(H60:H71)/H72</f>
        <v>1.4617152849160655E-2</v>
      </c>
    </row>
    <row r="74" spans="1:8" ht="27" customHeight="1" thickBot="1" x14ac:dyDescent="0.45">
      <c r="A74" s="466"/>
      <c r="B74" s="466"/>
      <c r="C74" s="466"/>
      <c r="D74" s="466"/>
      <c r="E74" s="467"/>
      <c r="F74" s="491" t="s">
        <v>20</v>
      </c>
      <c r="G74" s="579">
        <f>COUNT(G60:G71)</f>
        <v>6</v>
      </c>
      <c r="H74" s="579">
        <f>COUNT(H60:H71)</f>
        <v>6</v>
      </c>
    </row>
    <row r="76" spans="1:8" ht="26.25" customHeight="1" x14ac:dyDescent="0.4">
      <c r="A76" s="470" t="s">
        <v>130</v>
      </c>
      <c r="B76" s="478" t="s">
        <v>96</v>
      </c>
      <c r="C76" s="970" t="str">
        <f>B26</f>
        <v>Bisoprol fumurate</v>
      </c>
      <c r="D76" s="970"/>
      <c r="E76" s="465" t="s">
        <v>97</v>
      </c>
      <c r="F76" s="465"/>
      <c r="G76" s="578">
        <f>H72</f>
        <v>98.560317055787209</v>
      </c>
      <c r="H76" s="576"/>
    </row>
    <row r="77" spans="1:8" ht="18.75" x14ac:dyDescent="0.3">
      <c r="A77" s="568" t="s">
        <v>104</v>
      </c>
      <c r="B77" s="568" t="s">
        <v>105</v>
      </c>
    </row>
    <row r="78" spans="1:8" ht="18.75" x14ac:dyDescent="0.3">
      <c r="A78" s="568"/>
      <c r="B78" s="568"/>
    </row>
    <row r="79" spans="1:8" ht="26.25" customHeight="1" x14ac:dyDescent="0.4">
      <c r="A79" s="470" t="s">
        <v>4</v>
      </c>
      <c r="B79" s="956" t="str">
        <f>B26</f>
        <v>Bisoprol fumurate</v>
      </c>
      <c r="C79" s="956"/>
    </row>
    <row r="80" spans="1:8" ht="26.25" customHeight="1" x14ac:dyDescent="0.4">
      <c r="A80" s="478" t="s">
        <v>48</v>
      </c>
      <c r="B80" s="956" t="str">
        <f>B27</f>
        <v>M2-4</v>
      </c>
      <c r="C80" s="956"/>
    </row>
    <row r="81" spans="1:12" ht="27" customHeight="1" thickBot="1" x14ac:dyDescent="0.45">
      <c r="A81" s="478" t="s">
        <v>6</v>
      </c>
      <c r="B81" s="540">
        <f>B28</f>
        <v>99.94</v>
      </c>
    </row>
    <row r="82" spans="1:12" s="569" customFormat="1" ht="27" customHeight="1" thickBot="1" x14ac:dyDescent="0.45">
      <c r="A82" s="478" t="s">
        <v>49</v>
      </c>
      <c r="B82" s="577">
        <v>0</v>
      </c>
      <c r="C82" s="947" t="s">
        <v>106</v>
      </c>
      <c r="D82" s="948"/>
      <c r="E82" s="948"/>
      <c r="F82" s="948"/>
      <c r="G82" s="949"/>
      <c r="I82" s="570"/>
      <c r="J82" s="570"/>
      <c r="K82" s="570"/>
      <c r="L82" s="570"/>
    </row>
    <row r="83" spans="1:12" s="569" customFormat="1" ht="19.5" customHeight="1" thickBot="1" x14ac:dyDescent="0.35">
      <c r="A83" s="478" t="s">
        <v>51</v>
      </c>
      <c r="B83" s="576">
        <f>B81-B82</f>
        <v>99.94</v>
      </c>
      <c r="C83" s="575"/>
      <c r="D83" s="575"/>
      <c r="E83" s="575"/>
      <c r="F83" s="575"/>
      <c r="G83" s="574"/>
      <c r="I83" s="570"/>
      <c r="J83" s="570"/>
      <c r="K83" s="570"/>
      <c r="L83" s="570"/>
    </row>
    <row r="84" spans="1:12" s="569" customFormat="1" ht="27" customHeight="1" thickBot="1" x14ac:dyDescent="0.45">
      <c r="A84" s="478" t="s">
        <v>52</v>
      </c>
      <c r="B84" s="573">
        <v>1</v>
      </c>
      <c r="C84" s="950" t="s">
        <v>142</v>
      </c>
      <c r="D84" s="951"/>
      <c r="E84" s="951"/>
      <c r="F84" s="951"/>
      <c r="G84" s="951"/>
      <c r="H84" s="952"/>
      <c r="I84" s="570"/>
      <c r="J84" s="570"/>
      <c r="K84" s="570"/>
      <c r="L84" s="570"/>
    </row>
    <row r="85" spans="1:12" s="569" customFormat="1" ht="27" customHeight="1" thickBot="1" x14ac:dyDescent="0.45">
      <c r="A85" s="478" t="s">
        <v>54</v>
      </c>
      <c r="B85" s="573">
        <v>1</v>
      </c>
      <c r="C85" s="950" t="s">
        <v>141</v>
      </c>
      <c r="D85" s="951"/>
      <c r="E85" s="951"/>
      <c r="F85" s="951"/>
      <c r="G85" s="951"/>
      <c r="H85" s="952"/>
      <c r="I85" s="570"/>
      <c r="J85" s="570"/>
      <c r="K85" s="570"/>
      <c r="L85" s="570"/>
    </row>
    <row r="86" spans="1:12" s="569" customFormat="1" ht="18.75" x14ac:dyDescent="0.3">
      <c r="A86" s="478"/>
      <c r="B86" s="572"/>
      <c r="C86" s="479"/>
      <c r="D86" s="479"/>
      <c r="E86" s="479"/>
      <c r="F86" s="479"/>
      <c r="G86" s="479"/>
      <c r="H86" s="479"/>
      <c r="I86" s="570"/>
      <c r="J86" s="570"/>
      <c r="K86" s="570"/>
      <c r="L86" s="570"/>
    </row>
    <row r="87" spans="1:12" s="569" customFormat="1" ht="18.75" x14ac:dyDescent="0.3">
      <c r="A87" s="478" t="s">
        <v>56</v>
      </c>
      <c r="B87" s="571">
        <f>B84/B85</f>
        <v>1</v>
      </c>
      <c r="C87" s="465" t="s">
        <v>57</v>
      </c>
      <c r="D87" s="465"/>
      <c r="E87" s="465"/>
      <c r="F87" s="465"/>
      <c r="G87" s="465"/>
      <c r="I87" s="570"/>
      <c r="J87" s="570"/>
      <c r="K87" s="570"/>
      <c r="L87" s="570"/>
    </row>
    <row r="88" spans="1:12" ht="19.5" customHeight="1" thickBot="1" x14ac:dyDescent="0.35">
      <c r="A88" s="568"/>
      <c r="B88" s="568"/>
    </row>
    <row r="89" spans="1:12" ht="27" customHeight="1" thickBot="1" x14ac:dyDescent="0.45">
      <c r="A89" s="518" t="s">
        <v>140</v>
      </c>
      <c r="B89" s="517">
        <v>50</v>
      </c>
      <c r="D89" s="567" t="s">
        <v>59</v>
      </c>
      <c r="E89" s="566"/>
      <c r="F89" s="953" t="s">
        <v>60</v>
      </c>
      <c r="G89" s="955"/>
    </row>
    <row r="90" spans="1:12" ht="27" customHeight="1" thickBot="1" x14ac:dyDescent="0.45">
      <c r="A90" s="497" t="s">
        <v>61</v>
      </c>
      <c r="B90" s="502">
        <v>5</v>
      </c>
      <c r="C90" s="473" t="s">
        <v>62</v>
      </c>
      <c r="D90" s="564" t="s">
        <v>63</v>
      </c>
      <c r="E90" s="565" t="s">
        <v>64</v>
      </c>
      <c r="F90" s="564" t="s">
        <v>63</v>
      </c>
      <c r="G90" s="563" t="s">
        <v>64</v>
      </c>
      <c r="I90" s="562" t="s">
        <v>139</v>
      </c>
    </row>
    <row r="91" spans="1:12" ht="26.25" customHeight="1" x14ac:dyDescent="0.4">
      <c r="A91" s="497" t="s">
        <v>65</v>
      </c>
      <c r="B91" s="502">
        <v>50</v>
      </c>
      <c r="C91" s="561">
        <v>1</v>
      </c>
      <c r="D91" s="559">
        <v>732980</v>
      </c>
      <c r="E91" s="560">
        <f>IF(ISBLANK(D91),"-",$D$101/$D$98*D91)</f>
        <v>824475.07984983444</v>
      </c>
      <c r="F91" s="559">
        <v>701653</v>
      </c>
      <c r="G91" s="558">
        <f>IF(ISBLANK(F91),"-",$D$101/$F$98*F91)</f>
        <v>806536.90440530283</v>
      </c>
      <c r="I91" s="557"/>
    </row>
    <row r="92" spans="1:12" ht="26.25" customHeight="1" x14ac:dyDescent="0.4">
      <c r="A92" s="497" t="s">
        <v>66</v>
      </c>
      <c r="B92" s="502">
        <v>5</v>
      </c>
      <c r="C92" s="466">
        <v>2</v>
      </c>
      <c r="D92" s="555">
        <v>730038</v>
      </c>
      <c r="E92" s="556">
        <f>IF(ISBLANK(D92),"-",$D$101/$D$98*D92)</f>
        <v>821165.84128272731</v>
      </c>
      <c r="F92" s="555">
        <v>707776</v>
      </c>
      <c r="G92" s="554">
        <f>IF(ISBLANK(F92),"-",$D$101/$F$98*F92)</f>
        <v>813575.17754840013</v>
      </c>
      <c r="I92" s="957">
        <f>ABS((F96/D96*D95)-F95)/D95</f>
        <v>1.5385541446605035E-2</v>
      </c>
    </row>
    <row r="93" spans="1:12" ht="26.25" customHeight="1" x14ac:dyDescent="0.4">
      <c r="A93" s="497" t="s">
        <v>67</v>
      </c>
      <c r="B93" s="502">
        <v>50</v>
      </c>
      <c r="C93" s="466">
        <v>3</v>
      </c>
      <c r="D93" s="555">
        <v>734469</v>
      </c>
      <c r="E93" s="556">
        <f>IF(ISBLANK(D93),"-",$D$101/$D$98*D93)</f>
        <v>826149.94600429491</v>
      </c>
      <c r="F93" s="555">
        <v>707115</v>
      </c>
      <c r="G93" s="554">
        <f>IF(ISBLANK(F93),"-",$D$101/$F$98*F93)</f>
        <v>812815.37050159508</v>
      </c>
      <c r="I93" s="957"/>
    </row>
    <row r="94" spans="1:12" ht="27" customHeight="1" thickBot="1" x14ac:dyDescent="0.45">
      <c r="A94" s="497" t="s">
        <v>68</v>
      </c>
      <c r="B94" s="502">
        <v>1</v>
      </c>
      <c r="C94" s="553">
        <v>4</v>
      </c>
      <c r="D94" s="552"/>
      <c r="E94" s="551" t="str">
        <f>IF(ISBLANK(D94),"-",$D$101/$D$98*D94)</f>
        <v>-</v>
      </c>
      <c r="F94" s="550"/>
      <c r="G94" s="549" t="str">
        <f>IF(ISBLANK(F94),"-",$D$101/$F$98*F94)</f>
        <v>-</v>
      </c>
      <c r="I94" s="548"/>
    </row>
    <row r="95" spans="1:12" ht="27" customHeight="1" thickBot="1" x14ac:dyDescent="0.45">
      <c r="A95" s="497" t="s">
        <v>69</v>
      </c>
      <c r="B95" s="502">
        <v>1</v>
      </c>
      <c r="C95" s="478" t="s">
        <v>70</v>
      </c>
      <c r="D95" s="547">
        <f>AVERAGE(D91:D94)</f>
        <v>732495.66666666663</v>
      </c>
      <c r="E95" s="546">
        <f>AVERAGE(E91:E94)</f>
        <v>823930.28904561885</v>
      </c>
      <c r="F95" s="545">
        <f>AVERAGE(F91:F94)</f>
        <v>705514.66666666663</v>
      </c>
      <c r="G95" s="544">
        <f>AVERAGE(G91:G94)</f>
        <v>810975.81748509931</v>
      </c>
    </row>
    <row r="96" spans="1:12" ht="26.25" customHeight="1" x14ac:dyDescent="0.4">
      <c r="A96" s="497" t="s">
        <v>71</v>
      </c>
      <c r="B96" s="540">
        <v>1</v>
      </c>
      <c r="C96" s="543" t="s">
        <v>72</v>
      </c>
      <c r="D96" s="542">
        <v>24.71</v>
      </c>
      <c r="E96" s="465"/>
      <c r="F96" s="541">
        <v>24.18</v>
      </c>
    </row>
    <row r="97" spans="1:10" ht="26.25" customHeight="1" x14ac:dyDescent="0.4">
      <c r="A97" s="497" t="s">
        <v>73</v>
      </c>
      <c r="B97" s="540">
        <v>1</v>
      </c>
      <c r="C97" s="533" t="s">
        <v>74</v>
      </c>
      <c r="D97" s="532">
        <f>D96*$B$87</f>
        <v>24.71</v>
      </c>
      <c r="E97" s="466"/>
      <c r="F97" s="539">
        <f>F96*$B$87</f>
        <v>24.18</v>
      </c>
    </row>
    <row r="98" spans="1:10" ht="19.5" customHeight="1" thickBot="1" x14ac:dyDescent="0.35">
      <c r="A98" s="497" t="s">
        <v>75</v>
      </c>
      <c r="B98" s="466">
        <f>(B97/B96)*(B95/B94)*(B93/B92)*(B91/B90)*B89</f>
        <v>5000</v>
      </c>
      <c r="C98" s="533" t="s">
        <v>138</v>
      </c>
      <c r="D98" s="538">
        <f>D97*$B$83/100</f>
        <v>24.695174000000002</v>
      </c>
      <c r="E98" s="467"/>
      <c r="F98" s="537">
        <f>F97*$B$83/100</f>
        <v>24.165492</v>
      </c>
    </row>
    <row r="99" spans="1:10" ht="19.5" customHeight="1" thickBot="1" x14ac:dyDescent="0.35">
      <c r="A99" s="958" t="s">
        <v>77</v>
      </c>
      <c r="B99" s="972"/>
      <c r="C99" s="533" t="s">
        <v>137</v>
      </c>
      <c r="D99" s="536">
        <f>D98/$B$98</f>
        <v>4.9390348000000004E-3</v>
      </c>
      <c r="E99" s="467"/>
      <c r="F99" s="535">
        <f>F98/$B$98</f>
        <v>4.8330984000000002E-3</v>
      </c>
      <c r="H99" s="520"/>
    </row>
    <row r="100" spans="1:10" ht="19.5" customHeight="1" thickBot="1" x14ac:dyDescent="0.35">
      <c r="A100" s="960"/>
      <c r="B100" s="973"/>
      <c r="C100" s="533" t="s">
        <v>136</v>
      </c>
      <c r="D100" s="534">
        <f>$B$56/$B$116</f>
        <v>5.5555555555555558E-3</v>
      </c>
      <c r="F100" s="531"/>
      <c r="G100" s="525"/>
      <c r="H100" s="520"/>
    </row>
    <row r="101" spans="1:10" ht="18.75" x14ac:dyDescent="0.3">
      <c r="C101" s="533" t="s">
        <v>80</v>
      </c>
      <c r="D101" s="532">
        <f>D100*$B$98</f>
        <v>27.777777777777779</v>
      </c>
      <c r="F101" s="531"/>
      <c r="H101" s="520"/>
    </row>
    <row r="102" spans="1:10" ht="19.5" customHeight="1" thickBot="1" x14ac:dyDescent="0.35">
      <c r="C102" s="530" t="s">
        <v>81</v>
      </c>
      <c r="D102" s="529">
        <f>D101/B34</f>
        <v>27.777777777777779</v>
      </c>
      <c r="F102" s="521"/>
      <c r="H102" s="520"/>
      <c r="J102" s="528"/>
    </row>
    <row r="103" spans="1:10" ht="18.75" x14ac:dyDescent="0.3">
      <c r="C103" s="527" t="s">
        <v>135</v>
      </c>
      <c r="D103" s="526">
        <f>AVERAGE(E91:E94,G91:G94)</f>
        <v>817453.05326535914</v>
      </c>
      <c r="F103" s="521"/>
      <c r="G103" s="525"/>
      <c r="H103" s="520"/>
      <c r="J103" s="488"/>
    </row>
    <row r="104" spans="1:10" ht="18.75" x14ac:dyDescent="0.3">
      <c r="C104" s="524" t="s">
        <v>83</v>
      </c>
      <c r="D104" s="523">
        <f>STDEV(E91:E94,G91:G94)/D103</f>
        <v>9.3874805512267154E-3</v>
      </c>
      <c r="F104" s="521"/>
      <c r="H104" s="520"/>
      <c r="J104" s="488"/>
    </row>
    <row r="105" spans="1:10" ht="19.5" customHeight="1" thickBot="1" x14ac:dyDescent="0.35">
      <c r="C105" s="491" t="s">
        <v>20</v>
      </c>
      <c r="D105" s="522">
        <f>COUNT(E91:E94,G91:G94)</f>
        <v>6</v>
      </c>
      <c r="F105" s="521"/>
      <c r="H105" s="520"/>
      <c r="J105" s="488"/>
    </row>
    <row r="106" spans="1:10" ht="19.5" customHeight="1" thickBot="1" x14ac:dyDescent="0.35">
      <c r="A106" s="519"/>
      <c r="B106" s="519"/>
      <c r="C106" s="519"/>
      <c r="D106" s="519"/>
      <c r="E106" s="519"/>
    </row>
    <row r="107" spans="1:10" ht="27" customHeight="1" thickBot="1" x14ac:dyDescent="0.45">
      <c r="A107" s="518" t="s">
        <v>109</v>
      </c>
      <c r="B107" s="517">
        <v>900</v>
      </c>
      <c r="C107" s="516" t="s">
        <v>134</v>
      </c>
      <c r="D107" s="516" t="s">
        <v>63</v>
      </c>
      <c r="E107" s="516" t="s">
        <v>111</v>
      </c>
      <c r="F107" s="515" t="s">
        <v>112</v>
      </c>
    </row>
    <row r="108" spans="1:10" ht="26.25" customHeight="1" x14ac:dyDescent="0.4">
      <c r="A108" s="497" t="s">
        <v>113</v>
      </c>
      <c r="B108" s="502">
        <v>1</v>
      </c>
      <c r="C108" s="514">
        <v>1</v>
      </c>
      <c r="D108" s="513">
        <v>751622</v>
      </c>
      <c r="E108" s="512">
        <f t="shared" ref="E108:E113" si="1">IF(ISBLANK(D108),"-",D108/$D$103*$D$100*$B$116)</f>
        <v>4.5973404649820964</v>
      </c>
      <c r="F108" s="511">
        <f t="shared" ref="F108:F113" si="2">IF(ISBLANK(D108), "-", (E108/$B$56)*100)</f>
        <v>91.946809299641927</v>
      </c>
    </row>
    <row r="109" spans="1:10" ht="26.25" customHeight="1" x14ac:dyDescent="0.4">
      <c r="A109" s="497" t="s">
        <v>114</v>
      </c>
      <c r="B109" s="502">
        <v>1</v>
      </c>
      <c r="C109" s="510">
        <v>2</v>
      </c>
      <c r="D109" s="509">
        <v>741732</v>
      </c>
      <c r="E109" s="508">
        <f t="shared" si="1"/>
        <v>4.5368476944156768</v>
      </c>
      <c r="F109" s="503">
        <f t="shared" si="2"/>
        <v>90.736953888313536</v>
      </c>
    </row>
    <row r="110" spans="1:10" ht="26.25" customHeight="1" x14ac:dyDescent="0.4">
      <c r="A110" s="497" t="s">
        <v>115</v>
      </c>
      <c r="B110" s="502">
        <v>1</v>
      </c>
      <c r="C110" s="510">
        <v>3</v>
      </c>
      <c r="D110" s="509">
        <v>745933</v>
      </c>
      <c r="E110" s="508">
        <f t="shared" si="1"/>
        <v>4.5625433596481875</v>
      </c>
      <c r="F110" s="503">
        <f t="shared" si="2"/>
        <v>91.250867192963753</v>
      </c>
    </row>
    <row r="111" spans="1:10" ht="26.25" customHeight="1" x14ac:dyDescent="0.4">
      <c r="A111" s="497" t="s">
        <v>116</v>
      </c>
      <c r="B111" s="502">
        <v>1</v>
      </c>
      <c r="C111" s="510">
        <v>4</v>
      </c>
      <c r="D111" s="509">
        <v>758547</v>
      </c>
      <c r="E111" s="508">
        <f t="shared" si="1"/>
        <v>4.6396976374970054</v>
      </c>
      <c r="F111" s="503">
        <f t="shared" si="2"/>
        <v>92.793952749940118</v>
      </c>
    </row>
    <row r="112" spans="1:10" ht="26.25" customHeight="1" x14ac:dyDescent="0.4">
      <c r="A112" s="497" t="s">
        <v>117</v>
      </c>
      <c r="B112" s="502">
        <v>1</v>
      </c>
      <c r="C112" s="510">
        <v>5</v>
      </c>
      <c r="D112" s="509">
        <v>762052</v>
      </c>
      <c r="E112" s="508">
        <f t="shared" si="1"/>
        <v>4.6611361775207971</v>
      </c>
      <c r="F112" s="503">
        <f t="shared" si="2"/>
        <v>93.222723550415935</v>
      </c>
    </row>
    <row r="113" spans="1:10" ht="27" customHeight="1" thickBot="1" x14ac:dyDescent="0.45">
      <c r="A113" s="497" t="s">
        <v>118</v>
      </c>
      <c r="B113" s="502">
        <v>1</v>
      </c>
      <c r="C113" s="507">
        <v>6</v>
      </c>
      <c r="D113" s="506">
        <v>753988</v>
      </c>
      <c r="E113" s="505">
        <f t="shared" si="1"/>
        <v>4.611812244068056</v>
      </c>
      <c r="F113" s="504">
        <f t="shared" si="2"/>
        <v>92.236244881361117</v>
      </c>
    </row>
    <row r="114" spans="1:10" ht="27" customHeight="1" thickBot="1" x14ac:dyDescent="0.45">
      <c r="A114" s="497" t="s">
        <v>119</v>
      </c>
      <c r="B114" s="502">
        <v>1</v>
      </c>
      <c r="C114" s="501"/>
      <c r="D114" s="466"/>
      <c r="E114" s="465"/>
      <c r="F114" s="503"/>
    </row>
    <row r="115" spans="1:10" ht="26.25" customHeight="1" x14ac:dyDescent="0.4">
      <c r="A115" s="497" t="s">
        <v>120</v>
      </c>
      <c r="B115" s="502">
        <v>1</v>
      </c>
      <c r="C115" s="501"/>
      <c r="D115" s="500" t="s">
        <v>70</v>
      </c>
      <c r="E115" s="499">
        <f>AVERAGE(E108:E113)</f>
        <v>4.6015629296886367</v>
      </c>
      <c r="F115" s="498">
        <f>AVERAGE(F108:F113)</f>
        <v>92.031258593772733</v>
      </c>
    </row>
    <row r="116" spans="1:10" ht="27" customHeight="1" thickBot="1" x14ac:dyDescent="0.45">
      <c r="A116" s="497" t="s">
        <v>121</v>
      </c>
      <c r="B116" s="496">
        <f>(B115/B114)*(B113/B112)*(B111/B110)*(B109/B108)*B107</f>
        <v>900</v>
      </c>
      <c r="C116" s="495"/>
      <c r="D116" s="486" t="s">
        <v>83</v>
      </c>
      <c r="E116" s="494">
        <f>STDEV(E108:E113)/E115</f>
        <v>1.0117146451340967E-2</v>
      </c>
      <c r="F116" s="493">
        <f>STDEV(F108:F113)/F115</f>
        <v>1.0117146451340956E-2</v>
      </c>
      <c r="I116" s="465"/>
    </row>
    <row r="117" spans="1:10" ht="27" customHeight="1" thickBot="1" x14ac:dyDescent="0.45">
      <c r="A117" s="958" t="s">
        <v>77</v>
      </c>
      <c r="B117" s="959"/>
      <c r="C117" s="492"/>
      <c r="D117" s="491" t="s">
        <v>20</v>
      </c>
      <c r="E117" s="490">
        <f>COUNT(E108:E113)</f>
        <v>6</v>
      </c>
      <c r="F117" s="489">
        <f>COUNT(F108:F113)</f>
        <v>6</v>
      </c>
      <c r="I117" s="465"/>
      <c r="J117" s="488"/>
    </row>
    <row r="118" spans="1:10" ht="26.25" customHeight="1" thickBot="1" x14ac:dyDescent="0.35">
      <c r="A118" s="960"/>
      <c r="B118" s="961"/>
      <c r="C118" s="465"/>
      <c r="D118" s="487"/>
      <c r="E118" s="938" t="s">
        <v>133</v>
      </c>
      <c r="F118" s="939"/>
      <c r="G118" s="465"/>
      <c r="H118" s="465"/>
      <c r="I118" s="465"/>
    </row>
    <row r="119" spans="1:10" ht="25.5" customHeight="1" x14ac:dyDescent="0.4">
      <c r="A119" s="480"/>
      <c r="B119" s="479"/>
      <c r="C119" s="465"/>
      <c r="D119" s="486" t="s">
        <v>132</v>
      </c>
      <c r="E119" s="485">
        <f>MIN(E108:E113)</f>
        <v>4.5368476944156768</v>
      </c>
      <c r="F119" s="484">
        <f>MIN(F108:F113)</f>
        <v>90.736953888313536</v>
      </c>
      <c r="G119" s="465"/>
      <c r="H119" s="465"/>
      <c r="I119" s="465"/>
    </row>
    <row r="120" spans="1:10" ht="24" customHeight="1" thickBot="1" x14ac:dyDescent="0.45">
      <c r="A120" s="480"/>
      <c r="B120" s="479"/>
      <c r="C120" s="465"/>
      <c r="D120" s="483" t="s">
        <v>131</v>
      </c>
      <c r="E120" s="482">
        <f>MAX(E108:E113)</f>
        <v>4.6611361775207971</v>
      </c>
      <c r="F120" s="481">
        <f>MAX(F108:F113)</f>
        <v>93.222723550415935</v>
      </c>
      <c r="G120" s="465"/>
      <c r="H120" s="465"/>
      <c r="I120" s="465"/>
    </row>
    <row r="121" spans="1:10" ht="27" customHeight="1" x14ac:dyDescent="0.3">
      <c r="A121" s="480"/>
      <c r="B121" s="479"/>
      <c r="C121" s="465"/>
      <c r="D121" s="465"/>
      <c r="E121" s="465"/>
      <c r="F121" s="466"/>
      <c r="G121" s="465"/>
      <c r="H121" s="465"/>
      <c r="I121" s="465"/>
    </row>
    <row r="122" spans="1:10" ht="25.5" customHeight="1" x14ac:dyDescent="0.3">
      <c r="A122" s="480"/>
      <c r="B122" s="479"/>
      <c r="C122" s="465"/>
      <c r="D122" s="465"/>
      <c r="E122" s="465"/>
      <c r="F122" s="466"/>
      <c r="G122" s="465"/>
      <c r="H122" s="465"/>
      <c r="I122" s="465"/>
    </row>
    <row r="123" spans="1:10" ht="18.75" x14ac:dyDescent="0.3">
      <c r="A123" s="480"/>
      <c r="B123" s="479"/>
      <c r="C123" s="465"/>
      <c r="D123" s="465"/>
      <c r="E123" s="465"/>
      <c r="F123" s="466"/>
      <c r="G123" s="465"/>
      <c r="H123" s="465"/>
      <c r="I123" s="465"/>
    </row>
    <row r="124" spans="1:10" ht="45.75" customHeight="1" x14ac:dyDescent="0.65">
      <c r="A124" s="470" t="s">
        <v>130</v>
      </c>
      <c r="B124" s="478" t="s">
        <v>122</v>
      </c>
      <c r="C124" s="970" t="str">
        <f>B26</f>
        <v>Bisoprol fumurate</v>
      </c>
      <c r="D124" s="970"/>
      <c r="E124" s="465" t="s">
        <v>123</v>
      </c>
      <c r="F124" s="465"/>
      <c r="G124" s="477">
        <f>F115</f>
        <v>92.031258593772733</v>
      </c>
      <c r="H124" s="465"/>
      <c r="I124" s="465"/>
    </row>
    <row r="125" spans="1:10" ht="45.75" customHeight="1" x14ac:dyDescent="0.65">
      <c r="A125" s="470"/>
      <c r="B125" s="478" t="s">
        <v>129</v>
      </c>
      <c r="C125" s="478" t="s">
        <v>128</v>
      </c>
      <c r="D125" s="477">
        <f>MIN(F108:F113)</f>
        <v>90.736953888313536</v>
      </c>
      <c r="E125" s="478" t="s">
        <v>127</v>
      </c>
      <c r="F125" s="477">
        <f>MAX(F108:F113)</f>
        <v>93.222723550415935</v>
      </c>
      <c r="G125" s="476"/>
      <c r="H125" s="465"/>
      <c r="I125" s="465"/>
    </row>
    <row r="126" spans="1:10" ht="19.5" customHeight="1" thickBot="1" x14ac:dyDescent="0.35">
      <c r="A126" s="475"/>
      <c r="B126" s="475"/>
      <c r="C126" s="474"/>
      <c r="D126" s="474"/>
      <c r="E126" s="474"/>
      <c r="F126" s="474"/>
      <c r="G126" s="474"/>
      <c r="H126" s="474"/>
    </row>
    <row r="127" spans="1:10" ht="18.75" x14ac:dyDescent="0.3">
      <c r="B127" s="971" t="s">
        <v>26</v>
      </c>
      <c r="C127" s="971"/>
      <c r="E127" s="473" t="s">
        <v>27</v>
      </c>
      <c r="F127" s="472"/>
      <c r="G127" s="971" t="s">
        <v>28</v>
      </c>
      <c r="H127" s="971"/>
    </row>
    <row r="128" spans="1:10" ht="69.95" customHeight="1" x14ac:dyDescent="0.3">
      <c r="A128" s="470" t="s">
        <v>29</v>
      </c>
      <c r="B128" s="471"/>
      <c r="C128" s="471"/>
      <c r="E128" s="471"/>
      <c r="F128" s="465"/>
      <c r="G128" s="471"/>
      <c r="H128" s="471"/>
    </row>
    <row r="129" spans="1:9" ht="69.95" customHeight="1" x14ac:dyDescent="0.3">
      <c r="A129" s="470" t="s">
        <v>30</v>
      </c>
      <c r="B129" s="469"/>
      <c r="C129" s="469"/>
      <c r="E129" s="469"/>
      <c r="F129" s="465"/>
      <c r="G129" s="468"/>
      <c r="H129" s="468"/>
    </row>
    <row r="130" spans="1:9" ht="18.75" x14ac:dyDescent="0.3">
      <c r="A130" s="466"/>
      <c r="B130" s="466"/>
      <c r="C130" s="466"/>
      <c r="D130" s="466"/>
      <c r="E130" s="466"/>
      <c r="F130" s="467"/>
      <c r="G130" s="466"/>
      <c r="H130" s="466"/>
      <c r="I130" s="465"/>
    </row>
    <row r="131" spans="1:9" ht="18.75" x14ac:dyDescent="0.3">
      <c r="A131" s="466"/>
      <c r="B131" s="466"/>
      <c r="C131" s="466"/>
      <c r="D131" s="466"/>
      <c r="E131" s="466"/>
      <c r="F131" s="467"/>
      <c r="G131" s="466"/>
      <c r="H131" s="466"/>
      <c r="I131" s="465"/>
    </row>
    <row r="132" spans="1:9" ht="18.75" x14ac:dyDescent="0.3">
      <c r="A132" s="466"/>
      <c r="B132" s="466"/>
      <c r="C132" s="466"/>
      <c r="D132" s="466"/>
      <c r="E132" s="466"/>
      <c r="F132" s="467"/>
      <c r="G132" s="466"/>
      <c r="H132" s="466"/>
      <c r="I132" s="465"/>
    </row>
    <row r="133" spans="1:9" ht="18.75" x14ac:dyDescent="0.3">
      <c r="A133" s="466"/>
      <c r="B133" s="466"/>
      <c r="C133" s="466"/>
      <c r="D133" s="466"/>
      <c r="E133" s="466"/>
      <c r="F133" s="467"/>
      <c r="G133" s="466"/>
      <c r="H133" s="466"/>
      <c r="I133" s="465"/>
    </row>
    <row r="134" spans="1:9" ht="18.75" x14ac:dyDescent="0.3">
      <c r="A134" s="466"/>
      <c r="B134" s="466"/>
      <c r="C134" s="466"/>
      <c r="D134" s="466"/>
      <c r="E134" s="466"/>
      <c r="F134" s="467"/>
      <c r="G134" s="466"/>
      <c r="H134" s="466"/>
      <c r="I134" s="465"/>
    </row>
    <row r="135" spans="1:9" ht="18.75" x14ac:dyDescent="0.3">
      <c r="A135" s="466"/>
      <c r="B135" s="466"/>
      <c r="C135" s="466"/>
      <c r="D135" s="466"/>
      <c r="E135" s="466"/>
      <c r="F135" s="467"/>
      <c r="G135" s="466"/>
      <c r="H135" s="466"/>
      <c r="I135" s="465"/>
    </row>
    <row r="136" spans="1:9" ht="18.75" x14ac:dyDescent="0.3">
      <c r="A136" s="466"/>
      <c r="B136" s="466"/>
      <c r="C136" s="466"/>
      <c r="D136" s="466"/>
      <c r="E136" s="466"/>
      <c r="F136" s="467"/>
      <c r="G136" s="466"/>
      <c r="H136" s="466"/>
      <c r="I136" s="465"/>
    </row>
    <row r="137" spans="1:9" ht="18.75" x14ac:dyDescent="0.3">
      <c r="A137" s="466"/>
      <c r="B137" s="466"/>
      <c r="C137" s="466"/>
      <c r="D137" s="466"/>
      <c r="E137" s="466"/>
      <c r="F137" s="467"/>
      <c r="G137" s="466"/>
      <c r="H137" s="466"/>
      <c r="I137" s="465"/>
    </row>
    <row r="138" spans="1:9" ht="18.75" x14ac:dyDescent="0.3">
      <c r="A138" s="466"/>
      <c r="B138" s="466"/>
      <c r="C138" s="466"/>
      <c r="D138" s="466"/>
      <c r="E138" s="466"/>
      <c r="F138" s="467"/>
      <c r="G138" s="466"/>
      <c r="H138" s="466"/>
      <c r="I138" s="465"/>
    </row>
    <row r="250" spans="1:1" x14ac:dyDescent="0.25">
      <c r="A250" s="464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75" zoomScale="60" zoomScaleNormal="70" workbookViewId="0">
      <selection activeCell="C63" sqref="C6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989" t="s">
        <v>45</v>
      </c>
      <c r="B1" s="989"/>
      <c r="C1" s="989"/>
      <c r="D1" s="989"/>
      <c r="E1" s="989"/>
      <c r="F1" s="989"/>
      <c r="G1" s="989"/>
    </row>
    <row r="2" spans="1:7" x14ac:dyDescent="0.2">
      <c r="A2" s="989"/>
      <c r="B2" s="989"/>
      <c r="C2" s="989"/>
      <c r="D2" s="989"/>
      <c r="E2" s="989"/>
      <c r="F2" s="989"/>
      <c r="G2" s="989"/>
    </row>
    <row r="3" spans="1:7" x14ac:dyDescent="0.2">
      <c r="A3" s="989"/>
      <c r="B3" s="989"/>
      <c r="C3" s="989"/>
      <c r="D3" s="989"/>
      <c r="E3" s="989"/>
      <c r="F3" s="989"/>
      <c r="G3" s="989"/>
    </row>
    <row r="4" spans="1:7" x14ac:dyDescent="0.2">
      <c r="A4" s="989"/>
      <c r="B4" s="989"/>
      <c r="C4" s="989"/>
      <c r="D4" s="989"/>
      <c r="E4" s="989"/>
      <c r="F4" s="989"/>
      <c r="G4" s="989"/>
    </row>
    <row r="5" spans="1:7" x14ac:dyDescent="0.2">
      <c r="A5" s="989"/>
      <c r="B5" s="989"/>
      <c r="C5" s="989"/>
      <c r="D5" s="989"/>
      <c r="E5" s="989"/>
      <c r="F5" s="989"/>
      <c r="G5" s="989"/>
    </row>
    <row r="6" spans="1:7" x14ac:dyDescent="0.2">
      <c r="A6" s="989"/>
      <c r="B6" s="989"/>
      <c r="C6" s="989"/>
      <c r="D6" s="989"/>
      <c r="E6" s="989"/>
      <c r="F6" s="989"/>
      <c r="G6" s="989"/>
    </row>
    <row r="7" spans="1:7" x14ac:dyDescent="0.2">
      <c r="A7" s="989"/>
      <c r="B7" s="989"/>
      <c r="C7" s="989"/>
      <c r="D7" s="989"/>
      <c r="E7" s="989"/>
      <c r="F7" s="989"/>
      <c r="G7" s="989"/>
    </row>
    <row r="8" spans="1:7" x14ac:dyDescent="0.2">
      <c r="A8" s="990" t="s">
        <v>46</v>
      </c>
      <c r="B8" s="990"/>
      <c r="C8" s="990"/>
      <c r="D8" s="990"/>
      <c r="E8" s="990"/>
      <c r="F8" s="990"/>
      <c r="G8" s="990"/>
    </row>
    <row r="9" spans="1:7" x14ac:dyDescent="0.2">
      <c r="A9" s="990"/>
      <c r="B9" s="990"/>
      <c r="C9" s="990"/>
      <c r="D9" s="990"/>
      <c r="E9" s="990"/>
      <c r="F9" s="990"/>
      <c r="G9" s="990"/>
    </row>
    <row r="10" spans="1:7" x14ac:dyDescent="0.2">
      <c r="A10" s="990"/>
      <c r="B10" s="990"/>
      <c r="C10" s="990"/>
      <c r="D10" s="990"/>
      <c r="E10" s="990"/>
      <c r="F10" s="990"/>
      <c r="G10" s="990"/>
    </row>
    <row r="11" spans="1:7" x14ac:dyDescent="0.2">
      <c r="A11" s="990"/>
      <c r="B11" s="990"/>
      <c r="C11" s="990"/>
      <c r="D11" s="990"/>
      <c r="E11" s="990"/>
      <c r="F11" s="990"/>
      <c r="G11" s="990"/>
    </row>
    <row r="12" spans="1:7" x14ac:dyDescent="0.2">
      <c r="A12" s="990"/>
      <c r="B12" s="990"/>
      <c r="C12" s="990"/>
      <c r="D12" s="990"/>
      <c r="E12" s="990"/>
      <c r="F12" s="990"/>
      <c r="G12" s="990"/>
    </row>
    <row r="13" spans="1:7" x14ac:dyDescent="0.2">
      <c r="A13" s="990"/>
      <c r="B13" s="990"/>
      <c r="C13" s="990"/>
      <c r="D13" s="990"/>
      <c r="E13" s="990"/>
      <c r="F13" s="990"/>
      <c r="G13" s="990"/>
    </row>
    <row r="14" spans="1:7" x14ac:dyDescent="0.2">
      <c r="A14" s="990"/>
      <c r="B14" s="990"/>
      <c r="C14" s="990"/>
      <c r="D14" s="990"/>
      <c r="E14" s="990"/>
      <c r="F14" s="990"/>
      <c r="G14" s="990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1012" t="s">
        <v>31</v>
      </c>
      <c r="B16" s="1013"/>
      <c r="C16" s="1013"/>
      <c r="D16" s="1013"/>
      <c r="E16" s="1013"/>
      <c r="F16" s="1013"/>
      <c r="G16" s="1013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1005" t="s">
        <v>5</v>
      </c>
      <c r="C18" s="1005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1006" t="s">
        <v>9</v>
      </c>
      <c r="C20" s="1006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>
        <v>42984.387777777774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1005" t="s">
        <v>125</v>
      </c>
      <c r="C26" s="1005"/>
      <c r="D26" s="98"/>
      <c r="E26" s="98"/>
      <c r="F26" s="98"/>
      <c r="G26" s="98"/>
    </row>
    <row r="27" spans="1:7" ht="26.25" customHeight="1" x14ac:dyDescent="0.4">
      <c r="A27" s="109" t="s">
        <v>48</v>
      </c>
      <c r="B27" s="1006" t="s">
        <v>126</v>
      </c>
      <c r="C27" s="1006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99.94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992" t="s">
        <v>50</v>
      </c>
      <c r="D29" s="993"/>
      <c r="E29" s="993"/>
      <c r="F29" s="993"/>
      <c r="G29" s="1010"/>
    </row>
    <row r="30" spans="1:7" ht="19.5" customHeight="1" x14ac:dyDescent="0.3">
      <c r="A30" s="109" t="s">
        <v>51</v>
      </c>
      <c r="B30" s="113">
        <f>B28-B29</f>
        <v>99.94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992" t="s">
        <v>53</v>
      </c>
      <c r="D31" s="993"/>
      <c r="E31" s="993"/>
      <c r="F31" s="993"/>
      <c r="G31" s="1010"/>
    </row>
    <row r="32" spans="1:7" ht="27" customHeight="1" x14ac:dyDescent="0.4">
      <c r="A32" s="109" t="s">
        <v>54</v>
      </c>
      <c r="B32" s="115">
        <v>1</v>
      </c>
      <c r="C32" s="992" t="s">
        <v>55</v>
      </c>
      <c r="D32" s="993"/>
      <c r="E32" s="993"/>
      <c r="F32" s="993"/>
      <c r="G32" s="1010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50</v>
      </c>
      <c r="C36" s="98"/>
      <c r="D36" s="994" t="s">
        <v>59</v>
      </c>
      <c r="E36" s="1011"/>
      <c r="F36" s="994" t="s">
        <v>60</v>
      </c>
      <c r="G36" s="995"/>
    </row>
    <row r="37" spans="1:7" ht="26.25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</v>
      </c>
      <c r="C38" s="127">
        <v>1</v>
      </c>
      <c r="D38" s="128">
        <v>59490223</v>
      </c>
      <c r="E38" s="129">
        <f>IF(ISBLANK(D38),"-",$D$48/$D$45*D38)</f>
        <v>55372966.105244532</v>
      </c>
      <c r="F38" s="128">
        <v>60979587</v>
      </c>
      <c r="G38" s="130">
        <f>IF(ISBLANK(F38),"-",$D$48/$F$45*F38)</f>
        <v>54430148.722596623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59415370</v>
      </c>
      <c r="E39" s="133">
        <f>IF(ISBLANK(D39),"-",$D$48/$D$45*D39)</f>
        <v>55303293.604069412</v>
      </c>
      <c r="F39" s="132">
        <v>60992380</v>
      </c>
      <c r="G39" s="134">
        <f>IF(ISBLANK(F39),"-",$D$48/$F$45*F39)</f>
        <v>54441567.706011653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59522131</v>
      </c>
      <c r="E40" s="133">
        <f>IF(ISBLANK(D40),"-",$D$48/$D$45*D40)</f>
        <v>55402665.785517819</v>
      </c>
      <c r="F40" s="132">
        <v>60739420</v>
      </c>
      <c r="G40" s="134">
        <f>IF(ISBLANK(F40),"-",$D$48/$F$45*F40)</f>
        <v>54215776.566742897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59475908</v>
      </c>
      <c r="E42" s="141">
        <f>AVERAGE(E38:E41)</f>
        <v>55359641.83161059</v>
      </c>
      <c r="F42" s="140">
        <f>AVERAGE(F38:F41)</f>
        <v>60903795.666666664</v>
      </c>
      <c r="G42" s="142">
        <f>AVERAGE(G38:G41)</f>
        <v>54362497.665117055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10.75</v>
      </c>
      <c r="E43" s="145"/>
      <c r="F43" s="144">
        <v>11.21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10.75</v>
      </c>
      <c r="E44" s="148"/>
      <c r="F44" s="147">
        <f>F43*$B$34</f>
        <v>11.21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50</v>
      </c>
      <c r="C45" s="146" t="s">
        <v>76</v>
      </c>
      <c r="D45" s="150">
        <f>D44*$B$30/100</f>
        <v>10.743550000000001</v>
      </c>
      <c r="E45" s="151"/>
      <c r="F45" s="150">
        <f>F44*$B$30/100</f>
        <v>11.203274</v>
      </c>
      <c r="G45" s="98"/>
    </row>
    <row r="46" spans="1:7" ht="19.5" customHeight="1" x14ac:dyDescent="0.3">
      <c r="A46" s="996" t="s">
        <v>77</v>
      </c>
      <c r="B46" s="997"/>
      <c r="C46" s="146" t="s">
        <v>78</v>
      </c>
      <c r="D46" s="147">
        <f>D45/$B$45</f>
        <v>0.21487100000000001</v>
      </c>
      <c r="E46" s="151"/>
      <c r="F46" s="152">
        <f>F45/$B$45</f>
        <v>0.22406548000000001</v>
      </c>
      <c r="G46" s="98"/>
    </row>
    <row r="47" spans="1:7" ht="27" customHeight="1" x14ac:dyDescent="0.4">
      <c r="A47" s="998"/>
      <c r="B47" s="999"/>
      <c r="C47" s="153" t="s">
        <v>79</v>
      </c>
      <c r="D47" s="154">
        <v>0.2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10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10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54861069.748363823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1.0079873347092745E-2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tablets contains bisoprol fumarate 5 mg,amlodipine besilate 5 mg per tablets.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5</v>
      </c>
      <c r="C56" s="98" t="str">
        <f>B20</f>
        <v>Bisoprol fumarate 5 mg,Amlodine Besilate 5 mg per tablets.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150.64149999999998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25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</v>
      </c>
      <c r="C59" s="175">
        <v>1</v>
      </c>
      <c r="D59" s="278">
        <v>54559707</v>
      </c>
      <c r="E59" s="176">
        <f t="shared" ref="E59:E68" si="0">IF(ISBLANK(D59),"-",D59/$D$50*$D$47*$B$67)</f>
        <v>4.9725340072891298</v>
      </c>
      <c r="F59" s="177">
        <f t="shared" ref="F59:F68" si="1">IF(ISBLANK(D59),"-",E59/$E$70*100)</f>
        <v>99.756192435467767</v>
      </c>
      <c r="G59" s="178">
        <f t="shared" ref="G59:G68" si="2">IF(ISBLANK(D59),"-",E59/$B$56*100)</f>
        <v>99.450680145782599</v>
      </c>
    </row>
    <row r="60" spans="1:7" ht="26.25" customHeight="1" x14ac:dyDescent="0.4">
      <c r="A60" s="121" t="s">
        <v>65</v>
      </c>
      <c r="B60" s="122">
        <v>1</v>
      </c>
      <c r="C60" s="179">
        <v>2</v>
      </c>
      <c r="D60" s="279">
        <v>54550384</v>
      </c>
      <c r="E60" s="180">
        <f t="shared" si="0"/>
        <v>4.9716843155092612</v>
      </c>
      <c r="F60" s="181">
        <f t="shared" si="1"/>
        <v>99.739146394841569</v>
      </c>
      <c r="G60" s="182">
        <f t="shared" si="2"/>
        <v>99.433686310185223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9">
        <v>54736768</v>
      </c>
      <c r="E61" s="180">
        <f t="shared" si="0"/>
        <v>4.9886712245191385</v>
      </c>
      <c r="F61" s="181">
        <f t="shared" si="1"/>
        <v>100.07992825004641</v>
      </c>
      <c r="G61" s="182">
        <f t="shared" si="2"/>
        <v>99.773424490382766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9">
        <v>54935327</v>
      </c>
      <c r="E62" s="180">
        <f t="shared" si="0"/>
        <v>5.0067677546187843</v>
      </c>
      <c r="F62" s="181">
        <f t="shared" si="1"/>
        <v>100.4429707021218</v>
      </c>
      <c r="G62" s="182">
        <f t="shared" si="2"/>
        <v>100.13535509237568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9">
        <v>54804395</v>
      </c>
      <c r="E63" s="180">
        <f t="shared" si="0"/>
        <v>4.9948347025838382</v>
      </c>
      <c r="F63" s="181">
        <f t="shared" si="1"/>
        <v>100.20357649518515</v>
      </c>
      <c r="G63" s="182">
        <f t="shared" si="2"/>
        <v>99.896694051676761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9">
        <v>54643752</v>
      </c>
      <c r="E64" s="180">
        <f t="shared" si="0"/>
        <v>4.9801938105326222</v>
      </c>
      <c r="F64" s="181">
        <f t="shared" si="1"/>
        <v>99.909859118341245</v>
      </c>
      <c r="G64" s="182">
        <f t="shared" si="2"/>
        <v>99.603876210652444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9">
        <v>54617387</v>
      </c>
      <c r="E65" s="180">
        <f t="shared" si="0"/>
        <v>4.9777909226450063</v>
      </c>
      <c r="F65" s="181">
        <f t="shared" si="1"/>
        <v>99.861653727253625</v>
      </c>
      <c r="G65" s="182">
        <f t="shared" si="2"/>
        <v>99.555818452900127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9">
        <v>54883378</v>
      </c>
      <c r="E66" s="180">
        <f t="shared" si="0"/>
        <v>5.0020331586440534</v>
      </c>
      <c r="F66" s="181">
        <f t="shared" si="1"/>
        <v>100.34798788924064</v>
      </c>
      <c r="G66" s="182">
        <f t="shared" si="2"/>
        <v>100.04066317288107</v>
      </c>
    </row>
    <row r="67" spans="1:7" ht="27" customHeight="1" x14ac:dyDescent="0.4">
      <c r="A67" s="121" t="s">
        <v>75</v>
      </c>
      <c r="B67" s="149">
        <f>(B66/B65)*(B64/B63)*(B62/B61)*(B60/B59)*B58</f>
        <v>25</v>
      </c>
      <c r="C67" s="179">
        <v>9</v>
      </c>
      <c r="D67" s="279">
        <v>54587169</v>
      </c>
      <c r="E67" s="180">
        <f t="shared" si="0"/>
        <v>4.9750368749989615</v>
      </c>
      <c r="F67" s="181">
        <f t="shared" si="1"/>
        <v>99.806403565755971</v>
      </c>
      <c r="G67" s="182">
        <f t="shared" si="2"/>
        <v>99.500737499979238</v>
      </c>
    </row>
    <row r="68" spans="1:7" ht="27" customHeight="1" x14ac:dyDescent="0.4">
      <c r="A68" s="996" t="s">
        <v>77</v>
      </c>
      <c r="B68" s="1001"/>
      <c r="C68" s="183">
        <v>10</v>
      </c>
      <c r="D68" s="280">
        <v>54612261</v>
      </c>
      <c r="E68" s="184">
        <f t="shared" si="0"/>
        <v>4.9773237425459387</v>
      </c>
      <c r="F68" s="185">
        <f t="shared" si="1"/>
        <v>99.852281421745744</v>
      </c>
      <c r="G68" s="186">
        <f t="shared" si="2"/>
        <v>99.54647485091877</v>
      </c>
    </row>
    <row r="69" spans="1:7" ht="19.5" customHeight="1" x14ac:dyDescent="0.3">
      <c r="A69" s="998"/>
      <c r="B69" s="1002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4.9846870513886739</v>
      </c>
      <c r="F70" s="191">
        <f>AVERAGE(F59:F68)</f>
        <v>99.999999999999986</v>
      </c>
      <c r="G70" s="192">
        <f>AVERAGE(G59:G68)</f>
        <v>99.69374102777347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2.5368455649433818E-3</v>
      </c>
      <c r="F71" s="193">
        <f>STDEV(F59:F68)/F70</f>
        <v>2.5368455649433957E-3</v>
      </c>
      <c r="G71" s="194">
        <f>STDEV(G59:G68)/G70</f>
        <v>2.5368455649433493E-3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1000" t="str">
        <f>B20</f>
        <v>Bisoprol fumarate 5 mg,Amlodine Besilate 5 mg per tablets.</v>
      </c>
      <c r="D74" s="1000"/>
      <c r="E74" s="202" t="s">
        <v>97</v>
      </c>
      <c r="F74" s="202"/>
      <c r="G74" s="203">
        <f>G70</f>
        <v>99.69374102777347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1003" t="s">
        <v>99</v>
      </c>
      <c r="C78" s="1004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99.69374102777347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0.25290762477891793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99.69374102777347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0.60697829946940296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1005"/>
      <c r="C87" s="1005"/>
      <c r="D87" s="98"/>
      <c r="E87" s="98"/>
      <c r="F87" s="98"/>
      <c r="G87" s="98"/>
    </row>
    <row r="88" spans="1:7" ht="26.25" customHeight="1" x14ac:dyDescent="0.4">
      <c r="A88" s="109" t="s">
        <v>48</v>
      </c>
      <c r="B88" s="1006"/>
      <c r="C88" s="1006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f>B32</f>
        <v>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1007" t="s">
        <v>106</v>
      </c>
      <c r="D90" s="1008"/>
      <c r="E90" s="1008"/>
      <c r="F90" s="1008"/>
      <c r="G90" s="1009"/>
    </row>
    <row r="91" spans="1:7" ht="18.75" customHeight="1" x14ac:dyDescent="0.3">
      <c r="A91" s="109" t="s">
        <v>51</v>
      </c>
      <c r="B91" s="113">
        <f>B89-B90</f>
        <v>1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992" t="s">
        <v>107</v>
      </c>
      <c r="D93" s="993"/>
      <c r="E93" s="993"/>
      <c r="F93" s="993"/>
      <c r="G93" s="993"/>
    </row>
    <row r="94" spans="1:7" ht="27" customHeight="1" x14ac:dyDescent="0.4">
      <c r="A94" s="109" t="s">
        <v>54</v>
      </c>
      <c r="B94" s="115">
        <v>1</v>
      </c>
      <c r="C94" s="992" t="s">
        <v>108</v>
      </c>
      <c r="D94" s="993"/>
      <c r="E94" s="993"/>
      <c r="F94" s="993"/>
      <c r="G94" s="993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1</v>
      </c>
      <c r="C98" s="98"/>
      <c r="D98" s="215" t="s">
        <v>59</v>
      </c>
      <c r="E98" s="216"/>
      <c r="F98" s="994" t="s">
        <v>60</v>
      </c>
      <c r="G98" s="995"/>
    </row>
    <row r="99" spans="1:7" ht="26.25" customHeight="1" x14ac:dyDescent="0.4">
      <c r="A99" s="121" t="s">
        <v>61</v>
      </c>
      <c r="B99" s="217">
        <v>1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1</v>
      </c>
      <c r="C100" s="127">
        <v>1</v>
      </c>
      <c r="D100" s="128"/>
      <c r="E100" s="218" t="str">
        <f>IF(ISBLANK(D100),"-",$D$110/$D$107*D100)</f>
        <v>-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/>
      <c r="E101" s="220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/>
      <c r="E102" s="220" t="str">
        <f>IF(ISBLANK(D102),"-",$D$110/$D$107*D102)</f>
        <v>-</v>
      </c>
      <c r="F102" s="221"/>
      <c r="G102" s="134" t="str">
        <f>IF(ISBLANK(F102),"-",$D$110/$F$107*F102)</f>
        <v>-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4" t="e">
        <f>AVERAGE(D100:D103)</f>
        <v>#DIV/0!</v>
      </c>
      <c r="E104" s="141" t="e">
        <f>AVERAGE(E100:E103)</f>
        <v>#DIV/0!</v>
      </c>
      <c r="F104" s="224" t="e">
        <f>AVERAGE(F100:F103)</f>
        <v>#DIV/0!</v>
      </c>
      <c r="G104" s="225" t="e">
        <f>AVERAGE(G100:G103)</f>
        <v>#DIV/0!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6"/>
      <c r="E105" s="145"/>
      <c r="F105" s="144"/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7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75</v>
      </c>
      <c r="B107" s="259">
        <f>(B106/B105)*(B104/B103)*(B102/B101)*(B100/B99)*B98</f>
        <v>1</v>
      </c>
      <c r="C107" s="146" t="s">
        <v>76</v>
      </c>
      <c r="D107" s="228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996" t="s">
        <v>77</v>
      </c>
      <c r="B108" s="997"/>
      <c r="C108" s="146" t="s">
        <v>78</v>
      </c>
      <c r="D108" s="227">
        <f>D107/$B$107</f>
        <v>0</v>
      </c>
      <c r="E108" s="151"/>
      <c r="F108" s="152">
        <f>F107/$B$107</f>
        <v>0</v>
      </c>
      <c r="G108" s="229"/>
    </row>
    <row r="109" spans="1:7" ht="19.5" customHeight="1" x14ac:dyDescent="0.3">
      <c r="A109" s="998"/>
      <c r="B109" s="999"/>
      <c r="C109" s="277" t="s">
        <v>79</v>
      </c>
      <c r="D109" s="231">
        <f>$B$56/$B$125</f>
        <v>5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80</v>
      </c>
      <c r="D110" s="227">
        <f>D109*$B$107</f>
        <v>5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81</v>
      </c>
      <c r="D111" s="234">
        <f>D110/B96</f>
        <v>5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82</v>
      </c>
      <c r="D112" s="236" t="e">
        <f>AVERAGE(E100:E103,G100:G103)</f>
        <v>#DIV/0!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83</v>
      </c>
      <c r="D113" s="239" t="e">
        <f>STDEV(E100:E103,G100:G103)/D112</f>
        <v>#DIV/0!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0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1</v>
      </c>
      <c r="C116" s="242" t="s">
        <v>110</v>
      </c>
      <c r="D116" s="243" t="s">
        <v>63</v>
      </c>
      <c r="E116" s="244" t="s">
        <v>111</v>
      </c>
      <c r="F116" s="245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246"/>
      <c r="E117" s="247" t="str">
        <f t="shared" ref="E117:E122" si="3">IF(ISBLANK(D117),"-",D117/$D$112*$D$109*$B$125)</f>
        <v>-</v>
      </c>
      <c r="F117" s="248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246"/>
      <c r="E118" s="249" t="str">
        <f t="shared" si="3"/>
        <v>-</v>
      </c>
      <c r="F118" s="250" t="str">
        <f t="shared" si="4"/>
        <v>-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246"/>
      <c r="E119" s="249" t="str">
        <f t="shared" si="3"/>
        <v>-</v>
      </c>
      <c r="F119" s="250" t="str">
        <f t="shared" si="4"/>
        <v>-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246"/>
      <c r="E120" s="249" t="str">
        <f t="shared" si="3"/>
        <v>-</v>
      </c>
      <c r="F120" s="250" t="str">
        <f t="shared" si="4"/>
        <v>-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246"/>
      <c r="E121" s="249" t="str">
        <f t="shared" si="3"/>
        <v>-</v>
      </c>
      <c r="F121" s="250" t="str">
        <f t="shared" si="4"/>
        <v>-</v>
      </c>
      <c r="G121" s="98"/>
    </row>
    <row r="122" spans="1:7" ht="26.25" customHeight="1" x14ac:dyDescent="0.4">
      <c r="A122" s="121" t="s">
        <v>118</v>
      </c>
      <c r="B122" s="217">
        <v>1</v>
      </c>
      <c r="C122" s="251">
        <v>6</v>
      </c>
      <c r="D122" s="252"/>
      <c r="E122" s="253" t="str">
        <f t="shared" si="3"/>
        <v>-</v>
      </c>
      <c r="F122" s="254" t="str">
        <f t="shared" si="4"/>
        <v>-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6"/>
      <c r="E124" s="257" t="s">
        <v>70</v>
      </c>
      <c r="F124" s="258" t="e">
        <f>AVERAGE(F117:F122)</f>
        <v>#DIV/0!</v>
      </c>
      <c r="G124" s="98"/>
    </row>
    <row r="125" spans="1:7" ht="27" customHeight="1" x14ac:dyDescent="0.4">
      <c r="A125" s="121" t="s">
        <v>121</v>
      </c>
      <c r="B125" s="259">
        <f>(B124/B123)*(B122/B121)*(B120/B119)*(B118/B117)*B116</f>
        <v>1</v>
      </c>
      <c r="C125" s="260"/>
      <c r="D125" s="261"/>
      <c r="E125" s="157" t="s">
        <v>83</v>
      </c>
      <c r="F125" s="194" t="e">
        <f>STDEV(F117:F122)/F124</f>
        <v>#DIV/0!</v>
      </c>
      <c r="G125" s="98"/>
    </row>
    <row r="126" spans="1:7" ht="27" customHeight="1" x14ac:dyDescent="0.4">
      <c r="A126" s="996" t="s">
        <v>77</v>
      </c>
      <c r="B126" s="997"/>
      <c r="C126" s="262"/>
      <c r="D126" s="263"/>
      <c r="E126" s="264" t="s">
        <v>20</v>
      </c>
      <c r="F126" s="265">
        <f>COUNT(F117:F122)</f>
        <v>0</v>
      </c>
      <c r="G126" s="98"/>
    </row>
    <row r="127" spans="1:7" ht="19.5" customHeight="1" x14ac:dyDescent="0.3">
      <c r="A127" s="998"/>
      <c r="B127" s="999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95</v>
      </c>
      <c r="B129" s="201" t="s">
        <v>122</v>
      </c>
      <c r="C129" s="1000" t="str">
        <f>B20</f>
        <v>Bisoprol fumarate 5 mg,Amlodine Besilate 5 mg per tablets.</v>
      </c>
      <c r="D129" s="1000"/>
      <c r="E129" s="202" t="s">
        <v>123</v>
      </c>
      <c r="F129" s="202"/>
      <c r="G129" s="205" t="e">
        <f>F124</f>
        <v>#DIV/0!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991" t="s">
        <v>26</v>
      </c>
      <c r="C131" s="991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7" priority="1" operator="greaterThan">
      <formula>0.02</formula>
    </cfRule>
  </conditionalFormatting>
  <conditionalFormatting sqref="C83">
    <cfRule type="cellIs" dxfId="16" priority="2" operator="greaterThan">
      <formula>15</formula>
    </cfRule>
  </conditionalFormatting>
  <conditionalFormatting sqref="D113">
    <cfRule type="cellIs" dxfId="15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82"/>
  <sheetViews>
    <sheetView view="pageBreakPreview" topLeftCell="A50" zoomScale="60" zoomScaleNormal="40" workbookViewId="0">
      <selection activeCell="B67" sqref="B67"/>
    </sheetView>
  </sheetViews>
  <sheetFormatPr defaultRowHeight="13.5" x14ac:dyDescent="0.25"/>
  <cols>
    <col min="1" max="1" width="27.5703125" style="411" customWidth="1"/>
    <col min="2" max="2" width="20.42578125" style="411" customWidth="1"/>
    <col min="3" max="3" width="31.85546875" style="411" customWidth="1"/>
    <col min="4" max="4" width="25.85546875" style="411" customWidth="1"/>
    <col min="5" max="5" width="25.7109375" style="411" customWidth="1"/>
    <col min="6" max="6" width="23.140625" style="411" customWidth="1"/>
    <col min="7" max="7" width="28.42578125" style="411" customWidth="1"/>
    <col min="8" max="8" width="21.5703125" style="411" customWidth="1"/>
    <col min="9" max="9" width="9.140625" style="41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79" t="s">
        <v>0</v>
      </c>
      <c r="B15" s="979"/>
      <c r="C15" s="979"/>
      <c r="D15" s="979"/>
      <c r="E15" s="979"/>
    </row>
    <row r="16" spans="1:6" ht="16.5" customHeight="1" x14ac:dyDescent="0.3">
      <c r="A16" s="35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51"/>
    </row>
    <row r="18" spans="1:5" ht="16.5" customHeight="1" x14ac:dyDescent="0.3">
      <c r="A18" s="75" t="s">
        <v>4</v>
      </c>
      <c r="B18" s="411" t="s">
        <v>156</v>
      </c>
      <c r="C18" s="351"/>
      <c r="D18" s="351"/>
      <c r="E18" s="351"/>
    </row>
    <row r="19" spans="1:5" ht="16.5" customHeight="1" x14ac:dyDescent="0.3">
      <c r="A19" s="75" t="s">
        <v>6</v>
      </c>
      <c r="B19" s="12">
        <v>100.12</v>
      </c>
      <c r="C19" s="351"/>
      <c r="D19" s="351"/>
      <c r="E19" s="351"/>
    </row>
    <row r="20" spans="1:5" ht="16.5" customHeight="1" x14ac:dyDescent="0.3">
      <c r="A20" s="8" t="s">
        <v>8</v>
      </c>
      <c r="B20" s="12">
        <v>14.71</v>
      </c>
      <c r="C20" s="351"/>
      <c r="D20" s="351"/>
      <c r="E20" s="351"/>
    </row>
    <row r="21" spans="1:5" ht="16.5" customHeight="1" x14ac:dyDescent="0.3">
      <c r="A21" s="8" t="s">
        <v>10</v>
      </c>
      <c r="B21" s="13">
        <f>B20/50</f>
        <v>0.29420000000000002</v>
      </c>
      <c r="C21" s="351"/>
      <c r="D21" s="351"/>
      <c r="E21" s="351"/>
    </row>
    <row r="22" spans="1:5" ht="15.75" customHeight="1" x14ac:dyDescent="0.25">
      <c r="A22" s="351"/>
      <c r="B22" s="351" t="s">
        <v>12</v>
      </c>
      <c r="C22" s="351"/>
      <c r="D22" s="351"/>
      <c r="E22" s="35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70115988</v>
      </c>
      <c r="C24" s="18">
        <v>15568.34</v>
      </c>
      <c r="D24" s="19">
        <v>1.42</v>
      </c>
      <c r="E24" s="20">
        <v>16.97</v>
      </c>
    </row>
    <row r="25" spans="1:5" ht="16.5" customHeight="1" x14ac:dyDescent="0.3">
      <c r="A25" s="17">
        <v>2</v>
      </c>
      <c r="B25" s="18">
        <v>70138426</v>
      </c>
      <c r="C25" s="18">
        <v>15555.18</v>
      </c>
      <c r="D25" s="19">
        <v>1.42</v>
      </c>
      <c r="E25" s="19">
        <v>16.940000000000001</v>
      </c>
    </row>
    <row r="26" spans="1:5" ht="16.5" customHeight="1" x14ac:dyDescent="0.3">
      <c r="A26" s="17">
        <v>3</v>
      </c>
      <c r="B26" s="18">
        <v>70004293</v>
      </c>
      <c r="C26" s="18">
        <v>15615.86</v>
      </c>
      <c r="D26" s="19">
        <v>1.42</v>
      </c>
      <c r="E26" s="19">
        <v>16.91</v>
      </c>
    </row>
    <row r="27" spans="1:5" ht="16.5" customHeight="1" x14ac:dyDescent="0.3">
      <c r="A27" s="17">
        <v>4</v>
      </c>
      <c r="B27" s="18">
        <v>70170252</v>
      </c>
      <c r="C27" s="18">
        <v>15597.75</v>
      </c>
      <c r="D27" s="19">
        <v>1.42</v>
      </c>
      <c r="E27" s="19">
        <v>16.91</v>
      </c>
    </row>
    <row r="28" spans="1:5" ht="16.5" customHeight="1" x14ac:dyDescent="0.3">
      <c r="A28" s="17">
        <v>5</v>
      </c>
      <c r="B28" s="18">
        <v>70382085</v>
      </c>
      <c r="C28" s="18">
        <v>15532.23</v>
      </c>
      <c r="D28" s="19">
        <v>1.43</v>
      </c>
      <c r="E28" s="19">
        <v>16.920000000000002</v>
      </c>
    </row>
    <row r="29" spans="1:5" ht="16.5" customHeight="1" x14ac:dyDescent="0.3">
      <c r="A29" s="17">
        <v>6</v>
      </c>
      <c r="B29" s="21">
        <v>69709981</v>
      </c>
      <c r="C29" s="21">
        <v>15625.68</v>
      </c>
      <c r="D29" s="22">
        <v>1.44</v>
      </c>
      <c r="E29" s="22">
        <v>16.920000000000002</v>
      </c>
    </row>
    <row r="30" spans="1:5" ht="16.5" customHeight="1" x14ac:dyDescent="0.3">
      <c r="A30" s="23" t="s">
        <v>18</v>
      </c>
      <c r="B30" s="24">
        <f>AVERAGE(B24:B29)</f>
        <v>70086837.5</v>
      </c>
      <c r="C30" s="25">
        <f>AVERAGE(C24:C29)</f>
        <v>15582.506666666668</v>
      </c>
      <c r="D30" s="26">
        <f>AVERAGE(D24:D29)</f>
        <v>1.4249999999999998</v>
      </c>
      <c r="E30" s="26">
        <f>AVERAGE(E24:E29)</f>
        <v>16.928333333333331</v>
      </c>
    </row>
    <row r="31" spans="1:5" ht="16.5" customHeight="1" x14ac:dyDescent="0.3">
      <c r="A31" s="27" t="s">
        <v>19</v>
      </c>
      <c r="B31" s="28">
        <f>(STDEV(B24:B29)/B30)</f>
        <v>3.1678501115062927E-3</v>
      </c>
      <c r="C31" s="29"/>
      <c r="D31" s="29"/>
      <c r="E31" s="30"/>
    </row>
    <row r="32" spans="1:5" s="41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1" customFormat="1" ht="15.75" customHeight="1" x14ac:dyDescent="0.25">
      <c r="A33" s="351"/>
      <c r="B33" s="351"/>
      <c r="C33" s="351"/>
      <c r="D33" s="351"/>
      <c r="E33" s="351"/>
    </row>
    <row r="34" spans="1:5" s="41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180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351"/>
      <c r="B37" s="351"/>
      <c r="C37" s="351"/>
      <c r="D37" s="351"/>
      <c r="E37" s="351"/>
    </row>
    <row r="38" spans="1:5" ht="15.75" customHeight="1" x14ac:dyDescent="0.3">
      <c r="A38" s="874" t="s">
        <v>1</v>
      </c>
      <c r="B38" s="875" t="s">
        <v>25</v>
      </c>
      <c r="C38" s="873"/>
      <c r="D38" s="873"/>
      <c r="E38" s="873"/>
    </row>
    <row r="39" spans="1:5" ht="15.75" customHeight="1" x14ac:dyDescent="0.3">
      <c r="A39" s="878" t="s">
        <v>4</v>
      </c>
      <c r="B39" s="876" t="s">
        <v>156</v>
      </c>
      <c r="C39" s="877"/>
      <c r="D39" s="877"/>
      <c r="E39" s="877"/>
    </row>
    <row r="40" spans="1:5" ht="15.75" customHeight="1" x14ac:dyDescent="0.3">
      <c r="A40" s="878" t="s">
        <v>6</v>
      </c>
      <c r="B40" s="879">
        <v>100.12</v>
      </c>
      <c r="C40" s="877"/>
      <c r="D40" s="877"/>
      <c r="E40" s="877"/>
    </row>
    <row r="41" spans="1:5" ht="15.75" customHeight="1" x14ac:dyDescent="0.3">
      <c r="A41" s="876" t="s">
        <v>8</v>
      </c>
      <c r="B41" s="879">
        <f>'Amlodipine S2'!D139</f>
        <v>36.090000000000003</v>
      </c>
      <c r="C41" s="877"/>
      <c r="D41" s="877"/>
      <c r="E41" s="877"/>
    </row>
    <row r="42" spans="1:5" ht="15.75" customHeight="1" x14ac:dyDescent="0.3">
      <c r="A42" s="876" t="s">
        <v>10</v>
      </c>
      <c r="B42" s="880">
        <v>6.672E-3</v>
      </c>
      <c r="C42" s="877"/>
      <c r="D42" s="877"/>
      <c r="E42" s="877"/>
    </row>
    <row r="43" spans="1:5" ht="15.75" customHeight="1" x14ac:dyDescent="0.25">
      <c r="A43" s="877"/>
      <c r="B43" s="877"/>
      <c r="C43" s="877"/>
      <c r="D43" s="877"/>
      <c r="E43" s="877"/>
    </row>
    <row r="44" spans="1:5" ht="15.75" customHeight="1" x14ac:dyDescent="0.3">
      <c r="A44" s="881" t="s">
        <v>13</v>
      </c>
      <c r="B44" s="882" t="s">
        <v>14</v>
      </c>
      <c r="C44" s="881" t="s">
        <v>15</v>
      </c>
      <c r="D44" s="881" t="s">
        <v>16</v>
      </c>
      <c r="E44" s="881" t="s">
        <v>17</v>
      </c>
    </row>
    <row r="45" spans="1:5" ht="15.75" customHeight="1" x14ac:dyDescent="0.3">
      <c r="A45" s="883">
        <v>1</v>
      </c>
      <c r="B45" s="884">
        <v>1606324</v>
      </c>
      <c r="C45" s="884">
        <v>18517.099999999999</v>
      </c>
      <c r="D45" s="885">
        <v>1</v>
      </c>
      <c r="E45" s="886">
        <v>16.7</v>
      </c>
    </row>
    <row r="46" spans="1:5" ht="15.75" customHeight="1" x14ac:dyDescent="0.3">
      <c r="A46" s="883">
        <v>2</v>
      </c>
      <c r="B46" s="884">
        <v>1601495</v>
      </c>
      <c r="C46" s="884">
        <v>18527.099999999999</v>
      </c>
      <c r="D46" s="885">
        <v>1</v>
      </c>
      <c r="E46" s="885">
        <v>16.7</v>
      </c>
    </row>
    <row r="47" spans="1:5" ht="15.75" customHeight="1" x14ac:dyDescent="0.3">
      <c r="A47" s="883">
        <v>3</v>
      </c>
      <c r="B47" s="884">
        <v>1605121</v>
      </c>
      <c r="C47" s="884">
        <v>18517.5</v>
      </c>
      <c r="D47" s="885">
        <v>1</v>
      </c>
      <c r="E47" s="885">
        <v>16.7</v>
      </c>
    </row>
    <row r="48" spans="1:5" ht="15.75" customHeight="1" x14ac:dyDescent="0.3">
      <c r="A48" s="883">
        <v>4</v>
      </c>
      <c r="B48" s="884">
        <v>1590481</v>
      </c>
      <c r="C48" s="884">
        <v>18504.3</v>
      </c>
      <c r="D48" s="885">
        <v>1</v>
      </c>
      <c r="E48" s="885">
        <v>16.7</v>
      </c>
    </row>
    <row r="49" spans="1:5" ht="15.75" customHeight="1" x14ac:dyDescent="0.3">
      <c r="A49" s="883">
        <v>5</v>
      </c>
      <c r="B49" s="884">
        <v>1594866</v>
      </c>
      <c r="C49" s="884">
        <v>18464.5</v>
      </c>
      <c r="D49" s="885">
        <v>1</v>
      </c>
      <c r="E49" s="885">
        <v>16.7</v>
      </c>
    </row>
    <row r="50" spans="1:5" ht="15.75" customHeight="1" x14ac:dyDescent="0.3">
      <c r="A50" s="883">
        <v>6</v>
      </c>
      <c r="B50" s="887">
        <v>1602011</v>
      </c>
      <c r="C50" s="887">
        <v>18486.900000000001</v>
      </c>
      <c r="D50" s="888">
        <v>1</v>
      </c>
      <c r="E50" s="888">
        <v>16.7</v>
      </c>
    </row>
    <row r="51" spans="1:5" ht="15.75" customHeight="1" x14ac:dyDescent="0.3">
      <c r="A51" s="889" t="s">
        <v>18</v>
      </c>
      <c r="B51" s="890">
        <f>AVERAGE(B45:B50)</f>
        <v>1600049.6666666667</v>
      </c>
      <c r="C51" s="891">
        <f>AVERAGE(C45:C50)</f>
        <v>18502.899999999998</v>
      </c>
      <c r="D51" s="892">
        <f>AVERAGE(D45:D50)</f>
        <v>1</v>
      </c>
      <c r="E51" s="892">
        <f>AVERAGE(E45:E50)</f>
        <v>16.7</v>
      </c>
    </row>
    <row r="52" spans="1:5" ht="15.75" customHeight="1" x14ac:dyDescent="0.3">
      <c r="A52" s="893" t="s">
        <v>19</v>
      </c>
      <c r="B52" s="894">
        <f>(STDEV(B45:B50)/B51)</f>
        <v>3.8470719193510776E-3</v>
      </c>
      <c r="C52" s="895"/>
      <c r="D52" s="895"/>
      <c r="E52" s="896"/>
    </row>
    <row r="53" spans="1:5" ht="15.75" customHeight="1" x14ac:dyDescent="0.3">
      <c r="A53" s="897" t="s">
        <v>20</v>
      </c>
      <c r="B53" s="898">
        <f>COUNT(B45:B50)</f>
        <v>6</v>
      </c>
      <c r="C53" s="899"/>
      <c r="D53" s="900"/>
      <c r="E53" s="901"/>
    </row>
    <row r="54" spans="1:5" ht="15.75" customHeight="1" x14ac:dyDescent="0.25">
      <c r="A54" s="877"/>
      <c r="B54" s="877"/>
      <c r="C54" s="877"/>
      <c r="D54" s="877"/>
      <c r="E54" s="877"/>
    </row>
    <row r="55" spans="1:5" ht="15.75" customHeight="1" x14ac:dyDescent="0.3">
      <c r="A55" s="878" t="s">
        <v>21</v>
      </c>
      <c r="B55" s="902" t="s">
        <v>22</v>
      </c>
      <c r="C55" s="903"/>
      <c r="D55" s="903"/>
      <c r="E55" s="903"/>
    </row>
    <row r="56" spans="1:5" ht="15.75" customHeight="1" x14ac:dyDescent="0.3">
      <c r="A56" s="878"/>
      <c r="B56" s="902" t="s">
        <v>23</v>
      </c>
      <c r="C56" s="903"/>
      <c r="D56" s="903"/>
      <c r="E56" s="903"/>
    </row>
    <row r="57" spans="1:5" ht="15.75" customHeight="1" x14ac:dyDescent="0.3">
      <c r="A57" s="878"/>
      <c r="B57" s="902" t="s">
        <v>24</v>
      </c>
      <c r="C57" s="903"/>
      <c r="D57" s="903"/>
      <c r="E57" s="903"/>
    </row>
    <row r="58" spans="1:5" ht="15.75" customHeight="1" x14ac:dyDescent="0.25">
      <c r="A58" s="351"/>
      <c r="B58" s="351"/>
      <c r="C58" s="351"/>
      <c r="D58" s="351"/>
      <c r="E58" s="351"/>
    </row>
    <row r="59" spans="1:5" ht="16.5" customHeight="1" x14ac:dyDescent="0.3">
      <c r="A59" s="350" t="s">
        <v>1</v>
      </c>
      <c r="B59" s="59" t="s">
        <v>25</v>
      </c>
    </row>
    <row r="60" spans="1:5" ht="16.5" customHeight="1" x14ac:dyDescent="0.3">
      <c r="A60" s="75" t="s">
        <v>4</v>
      </c>
      <c r="B60" s="8" t="s">
        <v>182</v>
      </c>
      <c r="C60" s="351"/>
      <c r="D60" s="351"/>
      <c r="E60" s="351"/>
    </row>
    <row r="61" spans="1:5" ht="16.5" customHeight="1" x14ac:dyDescent="0.3">
      <c r="A61" s="75" t="s">
        <v>6</v>
      </c>
      <c r="B61" s="12">
        <v>100.12</v>
      </c>
      <c r="C61" s="351"/>
      <c r="D61" s="351"/>
      <c r="E61" s="351"/>
    </row>
    <row r="62" spans="1:5" ht="16.5" customHeight="1" x14ac:dyDescent="0.3">
      <c r="A62" s="8" t="s">
        <v>8</v>
      </c>
      <c r="B62" s="12">
        <f>'Amlodipine S2'!D139</f>
        <v>36.090000000000003</v>
      </c>
      <c r="C62" s="351"/>
      <c r="D62" s="351"/>
      <c r="E62" s="351"/>
    </row>
    <row r="63" spans="1:5" ht="16.5" customHeight="1" x14ac:dyDescent="0.3">
      <c r="A63" s="8" t="s">
        <v>10</v>
      </c>
      <c r="B63" s="13">
        <f>B62/50*5/50*5/50</f>
        <v>7.2180000000000013E-3</v>
      </c>
      <c r="C63" s="351"/>
      <c r="D63" s="351"/>
      <c r="E63" s="351"/>
    </row>
    <row r="64" spans="1:5" ht="15.75" customHeight="1" x14ac:dyDescent="0.25">
      <c r="A64" s="351"/>
      <c r="B64" s="351"/>
      <c r="C64" s="351"/>
      <c r="D64" s="351"/>
      <c r="E64" s="351"/>
    </row>
    <row r="65" spans="1:7" ht="16.5" customHeight="1" x14ac:dyDescent="0.3">
      <c r="A65" s="16" t="s">
        <v>13</v>
      </c>
      <c r="B65" s="15" t="s">
        <v>14</v>
      </c>
      <c r="C65" s="16" t="s">
        <v>15</v>
      </c>
      <c r="D65" s="16" t="s">
        <v>16</v>
      </c>
      <c r="E65" s="16" t="s">
        <v>17</v>
      </c>
    </row>
    <row r="66" spans="1:7" ht="16.5" customHeight="1" x14ac:dyDescent="0.3">
      <c r="A66" s="17">
        <v>1</v>
      </c>
      <c r="B66" s="18">
        <v>1559199</v>
      </c>
      <c r="C66" s="18">
        <v>18704</v>
      </c>
      <c r="D66" s="19">
        <v>1</v>
      </c>
      <c r="E66" s="20">
        <v>20.8</v>
      </c>
    </row>
    <row r="67" spans="1:7" ht="16.5" customHeight="1" x14ac:dyDescent="0.3">
      <c r="A67" s="17">
        <v>2</v>
      </c>
      <c r="B67" s="18">
        <v>1592438</v>
      </c>
      <c r="C67" s="18">
        <v>18797.599999999999</v>
      </c>
      <c r="D67" s="19">
        <v>1</v>
      </c>
      <c r="E67" s="19">
        <v>20.8</v>
      </c>
    </row>
    <row r="68" spans="1:7" ht="16.5" customHeight="1" x14ac:dyDescent="0.3">
      <c r="A68" s="17">
        <v>3</v>
      </c>
      <c r="B68" s="18">
        <v>1569689</v>
      </c>
      <c r="C68" s="18">
        <v>18861.599999999999</v>
      </c>
      <c r="D68" s="19">
        <v>1</v>
      </c>
      <c r="E68" s="19">
        <v>20.8</v>
      </c>
    </row>
    <row r="69" spans="1:7" ht="16.5" customHeight="1" x14ac:dyDescent="0.3">
      <c r="A69" s="17">
        <v>4</v>
      </c>
      <c r="B69" s="18">
        <v>1552562</v>
      </c>
      <c r="C69" s="18">
        <v>18792.2</v>
      </c>
      <c r="D69" s="19">
        <v>1</v>
      </c>
      <c r="E69" s="19">
        <v>20.9</v>
      </c>
    </row>
    <row r="70" spans="1:7" ht="16.5" customHeight="1" x14ac:dyDescent="0.3">
      <c r="A70" s="17">
        <v>5</v>
      </c>
      <c r="B70" s="18">
        <v>1561241</v>
      </c>
      <c r="C70" s="18">
        <v>18839.3</v>
      </c>
      <c r="D70" s="19">
        <v>1</v>
      </c>
      <c r="E70" s="19">
        <v>20.8</v>
      </c>
    </row>
    <row r="71" spans="1:7" ht="16.5" customHeight="1" x14ac:dyDescent="0.3">
      <c r="A71" s="17">
        <v>6</v>
      </c>
      <c r="B71" s="21">
        <v>1555795</v>
      </c>
      <c r="C71" s="21">
        <v>18860.8</v>
      </c>
      <c r="D71" s="22">
        <v>1</v>
      </c>
      <c r="E71" s="22">
        <v>20.8</v>
      </c>
    </row>
    <row r="72" spans="1:7" ht="16.5" customHeight="1" x14ac:dyDescent="0.3">
      <c r="A72" s="23" t="s">
        <v>18</v>
      </c>
      <c r="B72" s="24">
        <f>AVERAGE(B66:B71)</f>
        <v>1565154</v>
      </c>
      <c r="C72" s="25">
        <f>AVERAGE(C66:C71)</f>
        <v>18809.25</v>
      </c>
      <c r="D72" s="26">
        <f>AVERAGE(D66:D71)</f>
        <v>1</v>
      </c>
      <c r="E72" s="26">
        <f>AVERAGE(E66:E71)</f>
        <v>20.816666666666666</v>
      </c>
    </row>
    <row r="73" spans="1:7" ht="16.5" customHeight="1" x14ac:dyDescent="0.3">
      <c r="A73" s="27" t="s">
        <v>19</v>
      </c>
      <c r="B73" s="28">
        <f>(STDEV(B66:B71)/B72)</f>
        <v>9.311098541052016E-3</v>
      </c>
      <c r="C73" s="29"/>
      <c r="D73" s="29"/>
      <c r="E73" s="30"/>
    </row>
    <row r="74" spans="1:7" s="411" customFormat="1" ht="16.5" customHeight="1" x14ac:dyDescent="0.3">
      <c r="A74" s="31" t="s">
        <v>20</v>
      </c>
      <c r="B74" s="32">
        <f>COUNT(B66:B71)</f>
        <v>6</v>
      </c>
      <c r="C74" s="33"/>
      <c r="D74" s="73"/>
      <c r="E74" s="35"/>
    </row>
    <row r="75" spans="1:7" s="411" customFormat="1" ht="15.75" customHeight="1" x14ac:dyDescent="0.25">
      <c r="A75" s="351"/>
      <c r="B75" s="351"/>
      <c r="C75" s="351"/>
      <c r="D75" s="351"/>
      <c r="E75" s="351"/>
    </row>
    <row r="76" spans="1:7" s="411" customFormat="1" ht="16.5" customHeight="1" x14ac:dyDescent="0.3">
      <c r="A76" s="75" t="s">
        <v>21</v>
      </c>
      <c r="B76" s="40" t="s">
        <v>22</v>
      </c>
      <c r="C76" s="39"/>
      <c r="D76" s="39"/>
      <c r="E76" s="39"/>
    </row>
    <row r="77" spans="1:7" ht="16.5" customHeight="1" x14ac:dyDescent="0.3">
      <c r="A77" s="75"/>
      <c r="B77" s="40" t="s">
        <v>23</v>
      </c>
      <c r="C77" s="39"/>
      <c r="D77" s="39"/>
      <c r="E77" s="39"/>
    </row>
    <row r="78" spans="1:7" ht="16.5" customHeight="1" x14ac:dyDescent="0.3">
      <c r="A78" s="75"/>
      <c r="B78" s="40" t="s">
        <v>24</v>
      </c>
      <c r="C78" s="39"/>
      <c r="D78" s="39"/>
      <c r="E78" s="39"/>
    </row>
    <row r="79" spans="1:7" ht="14.25" customHeight="1" thickBot="1" x14ac:dyDescent="0.3">
      <c r="A79" s="41"/>
      <c r="B79" s="52"/>
      <c r="D79" s="43"/>
      <c r="F79" s="44"/>
      <c r="G79" s="44"/>
    </row>
    <row r="80" spans="1:7" ht="15" customHeight="1" x14ac:dyDescent="0.3">
      <c r="B80" s="980" t="s">
        <v>26</v>
      </c>
      <c r="C80" s="980"/>
      <c r="E80" s="45" t="s">
        <v>27</v>
      </c>
      <c r="F80" s="46"/>
      <c r="G80" s="45" t="s">
        <v>28</v>
      </c>
    </row>
    <row r="81" spans="1:7" ht="15" customHeight="1" x14ac:dyDescent="0.3">
      <c r="A81" s="47" t="s">
        <v>29</v>
      </c>
      <c r="B81" s="49"/>
      <c r="C81" s="49"/>
      <c r="E81" s="49"/>
      <c r="G81" s="49"/>
    </row>
    <row r="82" spans="1:7" ht="15" customHeight="1" x14ac:dyDescent="0.3">
      <c r="A82" s="47" t="s">
        <v>30</v>
      </c>
      <c r="B82" s="50"/>
      <c r="C82" s="50"/>
      <c r="E82" s="50"/>
      <c r="G8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80:C80"/>
  </mergeCells>
  <pageMargins left="0.7" right="0.7" top="0.75" bottom="0.75" header="0.3" footer="0.3"/>
  <pageSetup scale="45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8" zoomScale="60" zoomScaleNormal="40" zoomScalePageLayoutView="46" workbookViewId="0">
      <selection activeCell="A124" sqref="A124:G125"/>
    </sheetView>
  </sheetViews>
  <sheetFormatPr defaultColWidth="9.140625" defaultRowHeight="13.5" x14ac:dyDescent="0.25"/>
  <cols>
    <col min="1" max="1" width="55.42578125" style="464" customWidth="1"/>
    <col min="2" max="2" width="33.7109375" style="464" customWidth="1"/>
    <col min="3" max="3" width="42.28515625" style="464" customWidth="1"/>
    <col min="4" max="4" width="30.5703125" style="464" customWidth="1"/>
    <col min="5" max="5" width="39.85546875" style="464" customWidth="1"/>
    <col min="6" max="6" width="30.7109375" style="464" customWidth="1"/>
    <col min="7" max="7" width="39.85546875" style="464" customWidth="1"/>
    <col min="8" max="8" width="30" style="464" customWidth="1"/>
    <col min="9" max="9" width="30.28515625" style="464" hidden="1" customWidth="1"/>
    <col min="10" max="10" width="30.42578125" style="464" customWidth="1"/>
    <col min="11" max="11" width="21.28515625" style="464" customWidth="1"/>
    <col min="12" max="12" width="9.140625" style="464"/>
    <col min="13" max="16384" width="9.140625" style="463"/>
  </cols>
  <sheetData>
    <row r="1" spans="1:9" ht="18.75" customHeight="1" x14ac:dyDescent="0.25">
      <c r="A1" s="968" t="s">
        <v>45</v>
      </c>
      <c r="B1" s="968"/>
      <c r="C1" s="968"/>
      <c r="D1" s="968"/>
      <c r="E1" s="968"/>
      <c r="F1" s="968"/>
      <c r="G1" s="968"/>
      <c r="H1" s="968"/>
      <c r="I1" s="968"/>
    </row>
    <row r="2" spans="1:9" ht="18.75" customHeight="1" x14ac:dyDescent="0.25">
      <c r="A2" s="968"/>
      <c r="B2" s="968"/>
      <c r="C2" s="968"/>
      <c r="D2" s="968"/>
      <c r="E2" s="968"/>
      <c r="F2" s="968"/>
      <c r="G2" s="968"/>
      <c r="H2" s="968"/>
      <c r="I2" s="968"/>
    </row>
    <row r="3" spans="1:9" ht="18.75" customHeight="1" x14ac:dyDescent="0.25">
      <c r="A3" s="968"/>
      <c r="B3" s="968"/>
      <c r="C3" s="968"/>
      <c r="D3" s="968"/>
      <c r="E3" s="968"/>
      <c r="F3" s="968"/>
      <c r="G3" s="968"/>
      <c r="H3" s="968"/>
      <c r="I3" s="968"/>
    </row>
    <row r="4" spans="1:9" ht="18.75" customHeight="1" x14ac:dyDescent="0.25">
      <c r="A4" s="968"/>
      <c r="B4" s="968"/>
      <c r="C4" s="968"/>
      <c r="D4" s="968"/>
      <c r="E4" s="968"/>
      <c r="F4" s="968"/>
      <c r="G4" s="968"/>
      <c r="H4" s="968"/>
      <c r="I4" s="968"/>
    </row>
    <row r="5" spans="1:9" ht="18.75" customHeight="1" x14ac:dyDescent="0.25">
      <c r="A5" s="968"/>
      <c r="B5" s="968"/>
      <c r="C5" s="968"/>
      <c r="D5" s="968"/>
      <c r="E5" s="968"/>
      <c r="F5" s="968"/>
      <c r="G5" s="968"/>
      <c r="H5" s="968"/>
      <c r="I5" s="968"/>
    </row>
    <row r="6" spans="1:9" ht="18.75" customHeight="1" x14ac:dyDescent="0.25">
      <c r="A6" s="968"/>
      <c r="B6" s="968"/>
      <c r="C6" s="968"/>
      <c r="D6" s="968"/>
      <c r="E6" s="968"/>
      <c r="F6" s="968"/>
      <c r="G6" s="968"/>
      <c r="H6" s="968"/>
      <c r="I6" s="968"/>
    </row>
    <row r="7" spans="1:9" ht="18.75" customHeight="1" x14ac:dyDescent="0.25">
      <c r="A7" s="968"/>
      <c r="B7" s="968"/>
      <c r="C7" s="968"/>
      <c r="D7" s="968"/>
      <c r="E7" s="968"/>
      <c r="F7" s="968"/>
      <c r="G7" s="968"/>
      <c r="H7" s="968"/>
      <c r="I7" s="968"/>
    </row>
    <row r="8" spans="1:9" x14ac:dyDescent="0.25">
      <c r="A8" s="969" t="s">
        <v>46</v>
      </c>
      <c r="B8" s="969"/>
      <c r="C8" s="969"/>
      <c r="D8" s="969"/>
      <c r="E8" s="969"/>
      <c r="F8" s="969"/>
      <c r="G8" s="969"/>
      <c r="H8" s="969"/>
      <c r="I8" s="969"/>
    </row>
    <row r="9" spans="1:9" x14ac:dyDescent="0.25">
      <c r="A9" s="969"/>
      <c r="B9" s="969"/>
      <c r="C9" s="969"/>
      <c r="D9" s="969"/>
      <c r="E9" s="969"/>
      <c r="F9" s="969"/>
      <c r="G9" s="969"/>
      <c r="H9" s="969"/>
      <c r="I9" s="969"/>
    </row>
    <row r="10" spans="1:9" x14ac:dyDescent="0.25">
      <c r="A10" s="969"/>
      <c r="B10" s="969"/>
      <c r="C10" s="969"/>
      <c r="D10" s="969"/>
      <c r="E10" s="969"/>
      <c r="F10" s="969"/>
      <c r="G10" s="969"/>
      <c r="H10" s="969"/>
      <c r="I10" s="969"/>
    </row>
    <row r="11" spans="1:9" x14ac:dyDescent="0.25">
      <c r="A11" s="969"/>
      <c r="B11" s="969"/>
      <c r="C11" s="969"/>
      <c r="D11" s="969"/>
      <c r="E11" s="969"/>
      <c r="F11" s="969"/>
      <c r="G11" s="969"/>
      <c r="H11" s="969"/>
      <c r="I11" s="969"/>
    </row>
    <row r="12" spans="1:9" x14ac:dyDescent="0.25">
      <c r="A12" s="969"/>
      <c r="B12" s="969"/>
      <c r="C12" s="969"/>
      <c r="D12" s="969"/>
      <c r="E12" s="969"/>
      <c r="F12" s="969"/>
      <c r="G12" s="969"/>
      <c r="H12" s="969"/>
      <c r="I12" s="969"/>
    </row>
    <row r="13" spans="1:9" x14ac:dyDescent="0.25">
      <c r="A13" s="969"/>
      <c r="B13" s="969"/>
      <c r="C13" s="969"/>
      <c r="D13" s="969"/>
      <c r="E13" s="969"/>
      <c r="F13" s="969"/>
      <c r="G13" s="969"/>
      <c r="H13" s="969"/>
      <c r="I13" s="969"/>
    </row>
    <row r="14" spans="1:9" x14ac:dyDescent="0.25">
      <c r="A14" s="969"/>
      <c r="B14" s="969"/>
      <c r="C14" s="969"/>
      <c r="D14" s="969"/>
      <c r="E14" s="969"/>
      <c r="F14" s="969"/>
      <c r="G14" s="969"/>
      <c r="H14" s="969"/>
      <c r="I14" s="969"/>
    </row>
    <row r="15" spans="1:9" ht="19.5" customHeight="1" thickBot="1" x14ac:dyDescent="0.35">
      <c r="A15" s="465"/>
    </row>
    <row r="16" spans="1:9" ht="19.5" customHeight="1" thickBot="1" x14ac:dyDescent="0.35">
      <c r="A16" s="941" t="s">
        <v>31</v>
      </c>
      <c r="B16" s="942"/>
      <c r="C16" s="942"/>
      <c r="D16" s="942"/>
      <c r="E16" s="942"/>
      <c r="F16" s="942"/>
      <c r="G16" s="942"/>
      <c r="H16" s="943"/>
    </row>
    <row r="17" spans="1:14" ht="20.25" customHeight="1" x14ac:dyDescent="0.25">
      <c r="A17" s="944" t="s">
        <v>47</v>
      </c>
      <c r="B17" s="944"/>
      <c r="C17" s="944"/>
      <c r="D17" s="944"/>
      <c r="E17" s="944"/>
      <c r="F17" s="944"/>
      <c r="G17" s="944"/>
      <c r="H17" s="944"/>
    </row>
    <row r="18" spans="1:14" ht="26.25" customHeight="1" x14ac:dyDescent="0.4">
      <c r="A18" s="622" t="s">
        <v>33</v>
      </c>
      <c r="B18" s="940" t="s">
        <v>5</v>
      </c>
      <c r="C18" s="940"/>
      <c r="D18" s="628"/>
      <c r="E18" s="627"/>
      <c r="F18" s="623"/>
      <c r="G18" s="623"/>
      <c r="H18" s="623"/>
    </row>
    <row r="19" spans="1:14" ht="26.25" customHeight="1" x14ac:dyDescent="0.4">
      <c r="A19" s="622" t="s">
        <v>34</v>
      </c>
      <c r="B19" s="626" t="s">
        <v>7</v>
      </c>
      <c r="C19" s="623">
        <v>1</v>
      </c>
      <c r="D19" s="623"/>
      <c r="E19" s="623"/>
      <c r="F19" s="623"/>
      <c r="G19" s="623"/>
      <c r="H19" s="623"/>
    </row>
    <row r="20" spans="1:14" ht="26.25" customHeight="1" x14ac:dyDescent="0.4">
      <c r="A20" s="622" t="s">
        <v>35</v>
      </c>
      <c r="B20" s="945" t="s">
        <v>9</v>
      </c>
      <c r="C20" s="945"/>
      <c r="D20" s="623"/>
      <c r="E20" s="623"/>
      <c r="F20" s="623"/>
      <c r="G20" s="623"/>
      <c r="H20" s="623"/>
    </row>
    <row r="21" spans="1:14" ht="26.25" customHeight="1" x14ac:dyDescent="0.4">
      <c r="A21" s="622" t="s">
        <v>36</v>
      </c>
      <c r="B21" s="945" t="s">
        <v>11</v>
      </c>
      <c r="C21" s="945"/>
      <c r="D21" s="945"/>
      <c r="E21" s="945"/>
      <c r="F21" s="945"/>
      <c r="G21" s="945"/>
      <c r="H21" s="945"/>
      <c r="I21" s="625"/>
    </row>
    <row r="22" spans="1:14" ht="26.25" customHeight="1" x14ac:dyDescent="0.4">
      <c r="A22" s="622" t="s">
        <v>37</v>
      </c>
      <c r="B22" s="624">
        <v>42984.387777777774</v>
      </c>
      <c r="C22" s="623"/>
      <c r="D22" s="623"/>
      <c r="E22" s="623"/>
      <c r="F22" s="623"/>
      <c r="G22" s="623"/>
      <c r="H22" s="623"/>
    </row>
    <row r="23" spans="1:14" ht="26.25" customHeight="1" x14ac:dyDescent="0.4">
      <c r="A23" s="622" t="s">
        <v>38</v>
      </c>
      <c r="B23" s="624"/>
      <c r="C23" s="623"/>
      <c r="D23" s="623"/>
      <c r="E23" s="623"/>
      <c r="F23" s="623"/>
      <c r="G23" s="623"/>
      <c r="H23" s="623"/>
    </row>
    <row r="24" spans="1:14" ht="18.75" x14ac:dyDescent="0.3">
      <c r="A24" s="622"/>
      <c r="B24" s="621"/>
    </row>
    <row r="25" spans="1:14" ht="18.75" x14ac:dyDescent="0.3">
      <c r="A25" s="568" t="s">
        <v>1</v>
      </c>
      <c r="B25" s="621"/>
    </row>
    <row r="26" spans="1:14" ht="26.25" customHeight="1" x14ac:dyDescent="0.4">
      <c r="A26" s="470" t="s">
        <v>4</v>
      </c>
      <c r="B26" s="940" t="s">
        <v>156</v>
      </c>
      <c r="C26" s="940"/>
    </row>
    <row r="27" spans="1:14" ht="26.25" customHeight="1" x14ac:dyDescent="0.4">
      <c r="A27" s="478" t="s">
        <v>48</v>
      </c>
      <c r="B27" s="946" t="s">
        <v>157</v>
      </c>
      <c r="C27" s="946"/>
    </row>
    <row r="28" spans="1:14" ht="27" customHeight="1" thickBot="1" x14ac:dyDescent="0.45">
      <c r="A28" s="478" t="s">
        <v>6</v>
      </c>
      <c r="B28" s="540">
        <v>100.12</v>
      </c>
    </row>
    <row r="29" spans="1:14" s="569" customFormat="1" ht="27" customHeight="1" thickBot="1" x14ac:dyDescent="0.45">
      <c r="A29" s="478" t="s">
        <v>49</v>
      </c>
      <c r="B29" s="577">
        <v>0</v>
      </c>
      <c r="C29" s="947" t="s">
        <v>106</v>
      </c>
      <c r="D29" s="948"/>
      <c r="E29" s="948"/>
      <c r="F29" s="948"/>
      <c r="G29" s="949"/>
      <c r="I29" s="570"/>
      <c r="J29" s="570"/>
      <c r="K29" s="570"/>
      <c r="L29" s="570"/>
    </row>
    <row r="30" spans="1:14" s="569" customFormat="1" ht="19.5" customHeight="1" thickBot="1" x14ac:dyDescent="0.35">
      <c r="A30" s="478" t="s">
        <v>51</v>
      </c>
      <c r="B30" s="576">
        <f>B28-B29</f>
        <v>100.12</v>
      </c>
      <c r="C30" s="575"/>
      <c r="D30" s="575"/>
      <c r="E30" s="575"/>
      <c r="F30" s="575"/>
      <c r="G30" s="574"/>
      <c r="I30" s="570"/>
      <c r="J30" s="570"/>
      <c r="K30" s="570"/>
      <c r="L30" s="570"/>
    </row>
    <row r="31" spans="1:14" s="569" customFormat="1" ht="27" customHeight="1" thickBot="1" x14ac:dyDescent="0.45">
      <c r="A31" s="478" t="s">
        <v>52</v>
      </c>
      <c r="B31" s="573">
        <v>1</v>
      </c>
      <c r="C31" s="950" t="s">
        <v>53</v>
      </c>
      <c r="D31" s="951"/>
      <c r="E31" s="951"/>
      <c r="F31" s="951"/>
      <c r="G31" s="951"/>
      <c r="H31" s="952"/>
      <c r="I31" s="570"/>
      <c r="J31" s="570"/>
      <c r="K31" s="570"/>
      <c r="L31" s="570"/>
    </row>
    <row r="32" spans="1:14" s="569" customFormat="1" ht="27" customHeight="1" thickBot="1" x14ac:dyDescent="0.45">
      <c r="A32" s="478" t="s">
        <v>54</v>
      </c>
      <c r="B32" s="573">
        <v>1</v>
      </c>
      <c r="C32" s="950" t="s">
        <v>55</v>
      </c>
      <c r="D32" s="951"/>
      <c r="E32" s="951"/>
      <c r="F32" s="951"/>
      <c r="G32" s="951"/>
      <c r="H32" s="952"/>
      <c r="I32" s="570"/>
      <c r="J32" s="570"/>
      <c r="K32" s="570"/>
      <c r="L32" s="616"/>
      <c r="M32" s="616"/>
      <c r="N32" s="618"/>
    </row>
    <row r="33" spans="1:14" s="569" customFormat="1" ht="17.25" customHeight="1" x14ac:dyDescent="0.3">
      <c r="A33" s="478"/>
      <c r="B33" s="572"/>
      <c r="C33" s="479"/>
      <c r="D33" s="479"/>
      <c r="E33" s="479"/>
      <c r="F33" s="479"/>
      <c r="G33" s="479"/>
      <c r="H33" s="479"/>
      <c r="I33" s="570"/>
      <c r="J33" s="570"/>
      <c r="K33" s="570"/>
      <c r="L33" s="616"/>
      <c r="M33" s="616"/>
      <c r="N33" s="618"/>
    </row>
    <row r="34" spans="1:14" s="569" customFormat="1" ht="18.75" x14ac:dyDescent="0.3">
      <c r="A34" s="478" t="s">
        <v>56</v>
      </c>
      <c r="B34" s="571">
        <f>B31/B32</f>
        <v>1</v>
      </c>
      <c r="C34" s="465" t="s">
        <v>57</v>
      </c>
      <c r="D34" s="465"/>
      <c r="E34" s="465"/>
      <c r="F34" s="465"/>
      <c r="G34" s="465"/>
      <c r="I34" s="570"/>
      <c r="J34" s="570"/>
      <c r="K34" s="570"/>
      <c r="L34" s="616"/>
      <c r="M34" s="616"/>
      <c r="N34" s="618"/>
    </row>
    <row r="35" spans="1:14" s="569" customFormat="1" ht="19.5" customHeight="1" thickBot="1" x14ac:dyDescent="0.35">
      <c r="A35" s="478"/>
      <c r="B35" s="576"/>
      <c r="G35" s="465"/>
      <c r="I35" s="570"/>
      <c r="J35" s="570"/>
      <c r="K35" s="570"/>
      <c r="L35" s="616"/>
      <c r="M35" s="616"/>
      <c r="N35" s="618"/>
    </row>
    <row r="36" spans="1:14" s="569" customFormat="1" ht="27" customHeight="1" thickBot="1" x14ac:dyDescent="0.45">
      <c r="A36" s="518" t="s">
        <v>140</v>
      </c>
      <c r="B36" s="517">
        <v>50</v>
      </c>
      <c r="C36" s="465"/>
      <c r="D36" s="953" t="s">
        <v>59</v>
      </c>
      <c r="E36" s="954"/>
      <c r="F36" s="953" t="s">
        <v>60</v>
      </c>
      <c r="G36" s="955"/>
      <c r="J36" s="570"/>
      <c r="K36" s="570"/>
      <c r="L36" s="616"/>
      <c r="M36" s="616"/>
      <c r="N36" s="618"/>
    </row>
    <row r="37" spans="1:14" s="569" customFormat="1" ht="27" customHeight="1" thickBot="1" x14ac:dyDescent="0.45">
      <c r="A37" s="497" t="s">
        <v>61</v>
      </c>
      <c r="B37" s="502">
        <v>1</v>
      </c>
      <c r="C37" s="595" t="s">
        <v>62</v>
      </c>
      <c r="D37" s="564" t="s">
        <v>63</v>
      </c>
      <c r="E37" s="565" t="s">
        <v>64</v>
      </c>
      <c r="F37" s="564" t="s">
        <v>63</v>
      </c>
      <c r="G37" s="620" t="s">
        <v>64</v>
      </c>
      <c r="I37" s="562" t="s">
        <v>139</v>
      </c>
      <c r="J37" s="570"/>
      <c r="K37" s="570"/>
      <c r="L37" s="616"/>
      <c r="M37" s="616"/>
      <c r="N37" s="618"/>
    </row>
    <row r="38" spans="1:14" s="569" customFormat="1" ht="26.25" customHeight="1" x14ac:dyDescent="0.4">
      <c r="A38" s="497" t="s">
        <v>65</v>
      </c>
      <c r="B38" s="502">
        <v>1</v>
      </c>
      <c r="C38" s="619">
        <v>1</v>
      </c>
      <c r="D38" s="559">
        <v>70237472</v>
      </c>
      <c r="E38" s="560">
        <f>IF(ISBLANK(D38),"-",$D$48/$D$45*D38)</f>
        <v>66835552.018865921</v>
      </c>
      <c r="F38" s="559">
        <v>72451873</v>
      </c>
      <c r="G38" s="558">
        <f>IF(ISBLANK(F38),"-",$D$48/$F$45*F38)</f>
        <v>68380284.562671632</v>
      </c>
      <c r="I38" s="557"/>
      <c r="J38" s="570"/>
      <c r="K38" s="570"/>
      <c r="L38" s="616"/>
      <c r="M38" s="616"/>
      <c r="N38" s="618"/>
    </row>
    <row r="39" spans="1:14" s="569" customFormat="1" ht="26.25" customHeight="1" x14ac:dyDescent="0.4">
      <c r="A39" s="497" t="s">
        <v>66</v>
      </c>
      <c r="B39" s="502">
        <v>1</v>
      </c>
      <c r="C39" s="496">
        <v>2</v>
      </c>
      <c r="D39" s="555">
        <v>70060220</v>
      </c>
      <c r="E39" s="556">
        <f>IF(ISBLANK(D39),"-",$D$48/$D$45*D39)</f>
        <v>66666885.138793014</v>
      </c>
      <c r="F39" s="555">
        <v>72394727</v>
      </c>
      <c r="G39" s="554">
        <f>IF(ISBLANK(F39),"-",$D$48/$F$45*F39)</f>
        <v>68326350.004739389</v>
      </c>
      <c r="I39" s="957">
        <f>ABS((F43/D43*D42)-F42)/D42</f>
        <v>2.2959795931321799E-2</v>
      </c>
      <c r="J39" s="570"/>
      <c r="K39" s="570"/>
      <c r="L39" s="616"/>
      <c r="M39" s="616"/>
      <c r="N39" s="618"/>
    </row>
    <row r="40" spans="1:14" ht="26.25" customHeight="1" x14ac:dyDescent="0.4">
      <c r="A40" s="497" t="s">
        <v>67</v>
      </c>
      <c r="B40" s="502">
        <v>1</v>
      </c>
      <c r="C40" s="496">
        <v>3</v>
      </c>
      <c r="D40" s="555">
        <v>69992401</v>
      </c>
      <c r="E40" s="556">
        <f>IF(ISBLANK(D40),"-",$D$48/$D$45*D40)</f>
        <v>66602350.921183825</v>
      </c>
      <c r="F40" s="555">
        <v>72001307</v>
      </c>
      <c r="G40" s="554">
        <f>IF(ISBLANK(F40),"-",$D$48/$F$45*F40)</f>
        <v>67955039.0856601</v>
      </c>
      <c r="I40" s="957"/>
      <c r="L40" s="616"/>
      <c r="M40" s="616"/>
      <c r="N40" s="465"/>
    </row>
    <row r="41" spans="1:14" ht="27" customHeight="1" thickBot="1" x14ac:dyDescent="0.45">
      <c r="A41" s="497" t="s">
        <v>68</v>
      </c>
      <c r="B41" s="502">
        <v>1</v>
      </c>
      <c r="C41" s="617">
        <v>4</v>
      </c>
      <c r="D41" s="552"/>
      <c r="E41" s="551" t="str">
        <f>IF(ISBLANK(D41),"-",$D$48/$D$45*D41)</f>
        <v>-</v>
      </c>
      <c r="F41" s="552"/>
      <c r="G41" s="549" t="str">
        <f>IF(ISBLANK(F41),"-",$D$48/$F$45*F41)</f>
        <v>-</v>
      </c>
      <c r="I41" s="548"/>
      <c r="L41" s="616"/>
      <c r="M41" s="616"/>
      <c r="N41" s="465"/>
    </row>
    <row r="42" spans="1:14" ht="27" customHeight="1" thickBot="1" x14ac:dyDescent="0.45">
      <c r="A42" s="497" t="s">
        <v>69</v>
      </c>
      <c r="B42" s="502">
        <v>1</v>
      </c>
      <c r="C42" s="615" t="s">
        <v>70</v>
      </c>
      <c r="D42" s="614">
        <f>AVERAGE(D38:D41)</f>
        <v>70096697.666666672</v>
      </c>
      <c r="E42" s="546">
        <f>AVERAGE(E38:E41)</f>
        <v>66701596.026280917</v>
      </c>
      <c r="F42" s="614">
        <f>AVERAGE(F38:F41)</f>
        <v>72282635.666666672</v>
      </c>
      <c r="G42" s="613">
        <f>AVERAGE(G38:G41)</f>
        <v>68220557.884357035</v>
      </c>
      <c r="H42" s="520"/>
    </row>
    <row r="43" spans="1:14" ht="26.25" customHeight="1" x14ac:dyDescent="0.4">
      <c r="A43" s="497" t="s">
        <v>71</v>
      </c>
      <c r="B43" s="502">
        <v>1</v>
      </c>
      <c r="C43" s="612" t="s">
        <v>153</v>
      </c>
      <c r="D43" s="541">
        <v>14.59</v>
      </c>
      <c r="E43" s="465"/>
      <c r="F43" s="541">
        <v>14.71</v>
      </c>
      <c r="H43" s="520"/>
    </row>
    <row r="44" spans="1:14" ht="26.25" customHeight="1" x14ac:dyDescent="0.4">
      <c r="A44" s="497" t="s">
        <v>73</v>
      </c>
      <c r="B44" s="502">
        <v>1</v>
      </c>
      <c r="C44" s="611" t="s">
        <v>152</v>
      </c>
      <c r="D44" s="539">
        <f>D43*$B$34</f>
        <v>14.59</v>
      </c>
      <c r="E44" s="466"/>
      <c r="F44" s="539">
        <f>F43*$B$34</f>
        <v>14.71</v>
      </c>
      <c r="H44" s="520"/>
    </row>
    <row r="45" spans="1:14" ht="19.5" customHeight="1" thickBot="1" x14ac:dyDescent="0.35">
      <c r="A45" s="497" t="s">
        <v>75</v>
      </c>
      <c r="B45" s="496">
        <f>(B44/B43)*(B42/B41)*(B40/B39)*(B38/B37)*B36</f>
        <v>50</v>
      </c>
      <c r="C45" s="611" t="s">
        <v>76</v>
      </c>
      <c r="D45" s="537">
        <f>D44*$B$30/100</f>
        <v>14.607508000000001</v>
      </c>
      <c r="E45" s="467"/>
      <c r="F45" s="537">
        <f>F44*$B$30/100</f>
        <v>14.727652000000001</v>
      </c>
      <c r="H45" s="520"/>
    </row>
    <row r="46" spans="1:14" ht="19.5" customHeight="1" thickBot="1" x14ac:dyDescent="0.35">
      <c r="A46" s="958" t="s">
        <v>77</v>
      </c>
      <c r="B46" s="959"/>
      <c r="C46" s="611" t="s">
        <v>78</v>
      </c>
      <c r="D46" s="610">
        <f>D45/$B$45</f>
        <v>0.29215016000000005</v>
      </c>
      <c r="E46" s="606"/>
      <c r="F46" s="535">
        <f>F45/$B$45</f>
        <v>0.29455304000000004</v>
      </c>
      <c r="H46" s="520"/>
    </row>
    <row r="47" spans="1:14" ht="27" customHeight="1" thickBot="1" x14ac:dyDescent="0.45">
      <c r="A47" s="960"/>
      <c r="B47" s="961"/>
      <c r="C47" s="609" t="s">
        <v>136</v>
      </c>
      <c r="D47" s="608">
        <v>0.27800000000000002</v>
      </c>
      <c r="E47" s="607"/>
      <c r="F47" s="606"/>
      <c r="H47" s="520"/>
    </row>
    <row r="48" spans="1:14" ht="18.75" x14ac:dyDescent="0.3">
      <c r="C48" s="605" t="s">
        <v>80</v>
      </c>
      <c r="D48" s="537">
        <f>D47*$B$45</f>
        <v>13.900000000000002</v>
      </c>
      <c r="F48" s="531"/>
      <c r="H48" s="520"/>
    </row>
    <row r="49" spans="1:12" ht="19.5" customHeight="1" thickBot="1" x14ac:dyDescent="0.35">
      <c r="C49" s="483" t="s">
        <v>81</v>
      </c>
      <c r="D49" s="604">
        <f>D48/B34</f>
        <v>13.900000000000002</v>
      </c>
      <c r="F49" s="531"/>
      <c r="H49" s="520"/>
    </row>
    <row r="50" spans="1:12" ht="18.75" x14ac:dyDescent="0.3">
      <c r="C50" s="518" t="s">
        <v>82</v>
      </c>
      <c r="D50" s="603">
        <f>AVERAGE(E38:E41,G38:G41)</f>
        <v>67461076.955318987</v>
      </c>
      <c r="F50" s="521"/>
      <c r="H50" s="520"/>
    </row>
    <row r="51" spans="1:12" ht="18.75" x14ac:dyDescent="0.3">
      <c r="C51" s="497" t="s">
        <v>83</v>
      </c>
      <c r="D51" s="602">
        <f>STDEV(E38:E41,G38:G41)/D50</f>
        <v>1.2572922599217962E-2</v>
      </c>
      <c r="F51" s="521"/>
      <c r="H51" s="520"/>
    </row>
    <row r="52" spans="1:12" ht="19.5" customHeight="1" thickBot="1" x14ac:dyDescent="0.35">
      <c r="C52" s="589" t="s">
        <v>20</v>
      </c>
      <c r="D52" s="601">
        <f>COUNT(E38:E41,G38:G41)</f>
        <v>6</v>
      </c>
      <c r="F52" s="521"/>
    </row>
    <row r="54" spans="1:12" ht="18.75" x14ac:dyDescent="0.3">
      <c r="A54" s="519" t="s">
        <v>1</v>
      </c>
      <c r="B54" s="600" t="s">
        <v>84</v>
      </c>
    </row>
    <row r="55" spans="1:12" ht="18.75" x14ac:dyDescent="0.3">
      <c r="A55" s="465" t="s">
        <v>85</v>
      </c>
      <c r="B55" s="598" t="str">
        <f>B21</f>
        <v>each tablets contains bisoprol fumarate 5 mg,amlodipine besilate 5 mg per tablets.</v>
      </c>
    </row>
    <row r="56" spans="1:12" ht="26.25" customHeight="1" x14ac:dyDescent="0.4">
      <c r="A56" s="598" t="s">
        <v>86</v>
      </c>
      <c r="B56" s="630">
        <v>6.95</v>
      </c>
      <c r="C56" s="465" t="str">
        <f>B20</f>
        <v>Bisoprol fumarate 5 mg,Amlodine Besilate 5 mg per tablets.</v>
      </c>
      <c r="H56" s="466"/>
    </row>
    <row r="57" spans="1:12" ht="18.75" x14ac:dyDescent="0.3">
      <c r="A57" s="598" t="s">
        <v>87</v>
      </c>
      <c r="B57" s="597">
        <f>Uniformity!C46</f>
        <v>150.64149999999998</v>
      </c>
      <c r="H57" s="466"/>
    </row>
    <row r="58" spans="1:12" ht="19.5" customHeight="1" thickBot="1" x14ac:dyDescent="0.35">
      <c r="H58" s="466"/>
    </row>
    <row r="59" spans="1:12" s="569" customFormat="1" ht="27" customHeight="1" thickBot="1" x14ac:dyDescent="0.45">
      <c r="A59" s="518" t="s">
        <v>151</v>
      </c>
      <c r="B59" s="517">
        <v>25</v>
      </c>
      <c r="C59" s="465"/>
      <c r="D59" s="596" t="s">
        <v>150</v>
      </c>
      <c r="E59" s="516" t="s">
        <v>62</v>
      </c>
      <c r="F59" s="516" t="s">
        <v>63</v>
      </c>
      <c r="G59" s="516" t="s">
        <v>149</v>
      </c>
      <c r="H59" s="595" t="s">
        <v>148</v>
      </c>
      <c r="L59" s="570"/>
    </row>
    <row r="60" spans="1:12" s="569" customFormat="1" ht="26.25" customHeight="1" x14ac:dyDescent="0.4">
      <c r="A60" s="497" t="s">
        <v>147</v>
      </c>
      <c r="B60" s="502">
        <v>1</v>
      </c>
      <c r="C60" s="962" t="s">
        <v>146</v>
      </c>
      <c r="D60" s="965">
        <f>'Bisoprol Fumarate'!D60:D63</f>
        <v>149.97999999999999</v>
      </c>
      <c r="E60" s="514">
        <v>1</v>
      </c>
      <c r="F60" s="591">
        <v>62228815</v>
      </c>
      <c r="G60" s="590">
        <f>IF(ISBLANK(F60),"-",(F60/$D$50*$D$47*$B$68)*($B$57/$D$60))</f>
        <v>6.439236078920608</v>
      </c>
      <c r="H60" s="593">
        <f t="shared" ref="H60:H71" si="0">IF(ISBLANK(F60),"-",(G60/$B$56)*100)</f>
        <v>92.650878833390038</v>
      </c>
      <c r="L60" s="570"/>
    </row>
    <row r="61" spans="1:12" s="569" customFormat="1" ht="26.25" customHeight="1" x14ac:dyDescent="0.4">
      <c r="A61" s="497" t="s">
        <v>114</v>
      </c>
      <c r="B61" s="502">
        <v>1</v>
      </c>
      <c r="C61" s="963"/>
      <c r="D61" s="966"/>
      <c r="E61" s="510">
        <v>2</v>
      </c>
      <c r="F61" s="555">
        <v>62514426</v>
      </c>
      <c r="G61" s="587">
        <f>IF(ISBLANK(F61),"-",(F61/$D$50*$D$47*$B$68)*($B$57/$D$60))</f>
        <v>6.4687901794725251</v>
      </c>
      <c r="H61" s="586">
        <f t="shared" si="0"/>
        <v>93.076117690252161</v>
      </c>
      <c r="L61" s="570"/>
    </row>
    <row r="62" spans="1:12" s="569" customFormat="1" ht="26.25" customHeight="1" x14ac:dyDescent="0.4">
      <c r="A62" s="497" t="s">
        <v>115</v>
      </c>
      <c r="B62" s="502">
        <v>1</v>
      </c>
      <c r="C62" s="963"/>
      <c r="D62" s="966"/>
      <c r="E62" s="510">
        <v>3</v>
      </c>
      <c r="F62" s="594">
        <v>62320920</v>
      </c>
      <c r="G62" s="587">
        <f>IF(ISBLANK(F62),"-",(F62/$D$50*$D$47*$B$68)*($B$57/$D$60))</f>
        <v>6.4487668057880407</v>
      </c>
      <c r="H62" s="586">
        <f t="shared" si="0"/>
        <v>92.788011594072529</v>
      </c>
      <c r="L62" s="570"/>
    </row>
    <row r="63" spans="1:12" ht="27" customHeight="1" thickBot="1" x14ac:dyDescent="0.45">
      <c r="A63" s="497" t="s">
        <v>116</v>
      </c>
      <c r="B63" s="502">
        <v>1</v>
      </c>
      <c r="C63" s="964"/>
      <c r="D63" s="967"/>
      <c r="E63" s="507">
        <v>4</v>
      </c>
      <c r="F63" s="585"/>
      <c r="G63" s="587" t="str">
        <f>IF(ISBLANK(F63),"-",(F63/$D$50*$D$47*$B$68)*($B$57/$D$60))</f>
        <v>-</v>
      </c>
      <c r="H63" s="586" t="str">
        <f t="shared" si="0"/>
        <v>-</v>
      </c>
    </row>
    <row r="64" spans="1:12" ht="26.25" customHeight="1" x14ac:dyDescent="0.4">
      <c r="A64" s="497" t="s">
        <v>117</v>
      </c>
      <c r="B64" s="502">
        <v>1</v>
      </c>
      <c r="C64" s="962" t="s">
        <v>145</v>
      </c>
      <c r="D64" s="965">
        <f>'Bisoprol Fumarate'!D64:D67</f>
        <v>150.08000000000001</v>
      </c>
      <c r="E64" s="514">
        <v>1</v>
      </c>
      <c r="F64" s="591">
        <v>61420039</v>
      </c>
      <c r="G64" s="590">
        <f>IF(ISBLANK(F64),"-",(F64/$D$50*$D$47*$B$68)*($B$57/$D$64))</f>
        <v>6.3513117873669724</v>
      </c>
      <c r="H64" s="593">
        <f t="shared" si="0"/>
        <v>91.385781113193843</v>
      </c>
    </row>
    <row r="65" spans="1:8" ht="26.25" customHeight="1" x14ac:dyDescent="0.4">
      <c r="A65" s="497" t="s">
        <v>118</v>
      </c>
      <c r="B65" s="502">
        <v>1</v>
      </c>
      <c r="C65" s="963"/>
      <c r="D65" s="966"/>
      <c r="E65" s="510">
        <v>2</v>
      </c>
      <c r="F65" s="555">
        <v>61260885</v>
      </c>
      <c r="G65" s="587">
        <f>IF(ISBLANK(F65),"-",(F65/$D$50*$D$47*$B$68)*($B$57/$D$64))</f>
        <v>6.334854020607712</v>
      </c>
      <c r="H65" s="586">
        <f t="shared" si="0"/>
        <v>91.148978713780025</v>
      </c>
    </row>
    <row r="66" spans="1:8" ht="26.25" customHeight="1" x14ac:dyDescent="0.4">
      <c r="A66" s="497" t="s">
        <v>119</v>
      </c>
      <c r="B66" s="502">
        <v>1</v>
      </c>
      <c r="C66" s="963"/>
      <c r="D66" s="966"/>
      <c r="E66" s="510">
        <v>3</v>
      </c>
      <c r="F66" s="555">
        <v>61147433</v>
      </c>
      <c r="G66" s="587">
        <f>IF(ISBLANK(F66),"-",(F66/$D$50*$D$47*$B$68)*($B$57/$D$64))</f>
        <v>6.3231221976288916</v>
      </c>
      <c r="H66" s="586">
        <f t="shared" si="0"/>
        <v>90.980175505451683</v>
      </c>
    </row>
    <row r="67" spans="1:8" ht="27" customHeight="1" thickBot="1" x14ac:dyDescent="0.45">
      <c r="A67" s="497" t="s">
        <v>120</v>
      </c>
      <c r="B67" s="502">
        <v>1</v>
      </c>
      <c r="C67" s="964"/>
      <c r="D67" s="967"/>
      <c r="E67" s="507">
        <v>4</v>
      </c>
      <c r="F67" s="585"/>
      <c r="G67" s="584" t="str">
        <f>IF(ISBLANK(F67),"-",(F67/$D$50*$D$47*$B$68)*($B$57/$D$64))</f>
        <v>-</v>
      </c>
      <c r="H67" s="583" t="str">
        <f t="shared" si="0"/>
        <v>-</v>
      </c>
    </row>
    <row r="68" spans="1:8" ht="26.25" customHeight="1" x14ac:dyDescent="0.4">
      <c r="A68" s="497" t="s">
        <v>121</v>
      </c>
      <c r="B68" s="592">
        <f>(B67/B66)*(B65/B64)*(B63/B62)*(B61/B60)*B59</f>
        <v>25</v>
      </c>
      <c r="C68" s="962" t="s">
        <v>144</v>
      </c>
      <c r="D68" s="965">
        <f>'Bisoprol Fumarate'!D68:D71</f>
        <v>150.21</v>
      </c>
      <c r="E68" s="514">
        <v>1</v>
      </c>
      <c r="F68" s="591">
        <v>60243031</v>
      </c>
      <c r="G68" s="590">
        <f>IF(ISBLANK(F68),"-",(F68/$D$50*$D$47*$B$68)*($B$57/$D$68))</f>
        <v>6.224208527879453</v>
      </c>
      <c r="H68" s="586">
        <f t="shared" si="0"/>
        <v>89.556957235675583</v>
      </c>
    </row>
    <row r="69" spans="1:8" ht="27" customHeight="1" thickBot="1" x14ac:dyDescent="0.45">
      <c r="A69" s="589" t="s">
        <v>143</v>
      </c>
      <c r="B69" s="588">
        <f>(D47*B68)/B56*B57</f>
        <v>150.64150000000001</v>
      </c>
      <c r="C69" s="963"/>
      <c r="D69" s="966"/>
      <c r="E69" s="510">
        <v>2</v>
      </c>
      <c r="F69" s="555">
        <v>60090007</v>
      </c>
      <c r="G69" s="587">
        <f>IF(ISBLANK(F69),"-",(F69/$D$50*$D$47*$B$68)*($B$57/$D$68))</f>
        <v>6.2083983458557395</v>
      </c>
      <c r="H69" s="586">
        <f t="shared" si="0"/>
        <v>89.329472602240855</v>
      </c>
    </row>
    <row r="70" spans="1:8" ht="26.25" customHeight="1" x14ac:dyDescent="0.4">
      <c r="A70" s="975" t="s">
        <v>77</v>
      </c>
      <c r="B70" s="976"/>
      <c r="C70" s="963"/>
      <c r="D70" s="966"/>
      <c r="E70" s="510">
        <v>3</v>
      </c>
      <c r="F70" s="555">
        <v>60002698</v>
      </c>
      <c r="G70" s="587">
        <f>IF(ISBLANK(F70),"-",(F70/$D$50*$D$47*$B$68)*($B$57/$D$68))</f>
        <v>6.1993777269834816</v>
      </c>
      <c r="H70" s="586">
        <f t="shared" si="0"/>
        <v>89.199679524942184</v>
      </c>
    </row>
    <row r="71" spans="1:8" ht="27" customHeight="1" thickBot="1" x14ac:dyDescent="0.45">
      <c r="A71" s="977"/>
      <c r="B71" s="978"/>
      <c r="C71" s="974"/>
      <c r="D71" s="967"/>
      <c r="E71" s="507">
        <v>4</v>
      </c>
      <c r="F71" s="585"/>
      <c r="G71" s="584" t="str">
        <f>IF(ISBLANK(F71),"-",(F71/$D$50*$D$47*$B$68)*($B$57/$D$68))</f>
        <v>-</v>
      </c>
      <c r="H71" s="583" t="str">
        <f t="shared" si="0"/>
        <v>-</v>
      </c>
    </row>
    <row r="72" spans="1:8" ht="26.25" customHeight="1" x14ac:dyDescent="0.4">
      <c r="A72" s="466"/>
      <c r="B72" s="466"/>
      <c r="C72" s="466"/>
      <c r="D72" s="466"/>
      <c r="E72" s="466"/>
      <c r="F72" s="582" t="s">
        <v>70</v>
      </c>
      <c r="G72" s="581">
        <f>AVERAGE(G60:G71)</f>
        <v>6.3331184078337133</v>
      </c>
      <c r="H72" s="580">
        <f>AVERAGE(H60:H71)</f>
        <v>91.124005868110999</v>
      </c>
    </row>
    <row r="73" spans="1:8" ht="26.25" customHeight="1" x14ac:dyDescent="0.4">
      <c r="C73" s="466"/>
      <c r="D73" s="466"/>
      <c r="E73" s="466"/>
      <c r="F73" s="524" t="s">
        <v>83</v>
      </c>
      <c r="G73" s="494">
        <f>STDEV(G60:G71)/G72</f>
        <v>1.6633868496170774E-2</v>
      </c>
      <c r="H73" s="494">
        <f>STDEV(H60:H71)/H72</f>
        <v>1.663386849617076E-2</v>
      </c>
    </row>
    <row r="74" spans="1:8" ht="27" customHeight="1" thickBot="1" x14ac:dyDescent="0.45">
      <c r="A74" s="466"/>
      <c r="B74" s="466"/>
      <c r="C74" s="466"/>
      <c r="D74" s="466"/>
      <c r="E74" s="467"/>
      <c r="F74" s="491" t="s">
        <v>20</v>
      </c>
      <c r="G74" s="579">
        <f>COUNT(G60:G71)</f>
        <v>9</v>
      </c>
      <c r="H74" s="579">
        <f>COUNT(H60:H71)</f>
        <v>9</v>
      </c>
    </row>
    <row r="76" spans="1:8" ht="26.25" customHeight="1" x14ac:dyDescent="0.4">
      <c r="A76" s="470" t="s">
        <v>130</v>
      </c>
      <c r="B76" s="478" t="s">
        <v>96</v>
      </c>
      <c r="C76" s="970" t="str">
        <f>B26</f>
        <v>Amlodipine Besilate</v>
      </c>
      <c r="D76" s="970"/>
      <c r="E76" s="465" t="s">
        <v>97</v>
      </c>
      <c r="F76" s="465"/>
      <c r="G76" s="578">
        <f>H72</f>
        <v>91.124005868110999</v>
      </c>
      <c r="H76" s="576"/>
    </row>
    <row r="77" spans="1:8" ht="18.75" x14ac:dyDescent="0.3">
      <c r="A77" s="568" t="s">
        <v>104</v>
      </c>
      <c r="B77" s="568" t="s">
        <v>105</v>
      </c>
    </row>
    <row r="78" spans="1:8" ht="18.75" x14ac:dyDescent="0.3">
      <c r="A78" s="568"/>
      <c r="B78" s="568"/>
    </row>
    <row r="79" spans="1:8" ht="26.25" customHeight="1" x14ac:dyDescent="0.4">
      <c r="A79" s="470" t="s">
        <v>4</v>
      </c>
      <c r="B79" s="956" t="str">
        <f>B26</f>
        <v>Amlodipine Besilate</v>
      </c>
      <c r="C79" s="956"/>
    </row>
    <row r="80" spans="1:8" ht="26.25" customHeight="1" x14ac:dyDescent="0.4">
      <c r="A80" s="478" t="s">
        <v>48</v>
      </c>
      <c r="B80" s="956" t="str">
        <f>B27</f>
        <v>A76-1</v>
      </c>
      <c r="C80" s="956"/>
    </row>
    <row r="81" spans="1:12" ht="27" customHeight="1" thickBot="1" x14ac:dyDescent="0.45">
      <c r="A81" s="478" t="s">
        <v>6</v>
      </c>
      <c r="B81" s="540">
        <f>B28</f>
        <v>100.12</v>
      </c>
    </row>
    <row r="82" spans="1:12" s="569" customFormat="1" ht="27" customHeight="1" thickBot="1" x14ac:dyDescent="0.45">
      <c r="A82" s="478" t="s">
        <v>49</v>
      </c>
      <c r="B82" s="577">
        <v>0</v>
      </c>
      <c r="C82" s="947" t="s">
        <v>106</v>
      </c>
      <c r="D82" s="948"/>
      <c r="E82" s="948"/>
      <c r="F82" s="948"/>
      <c r="G82" s="949"/>
      <c r="I82" s="570"/>
      <c r="J82" s="570"/>
      <c r="K82" s="570"/>
      <c r="L82" s="570"/>
    </row>
    <row r="83" spans="1:12" s="569" customFormat="1" ht="19.5" customHeight="1" thickBot="1" x14ac:dyDescent="0.35">
      <c r="A83" s="478" t="s">
        <v>51</v>
      </c>
      <c r="B83" s="576">
        <f>B81-B82</f>
        <v>100.12</v>
      </c>
      <c r="C83" s="575"/>
      <c r="D83" s="575"/>
      <c r="E83" s="575"/>
      <c r="F83" s="575"/>
      <c r="G83" s="574"/>
      <c r="I83" s="570"/>
      <c r="J83" s="570"/>
      <c r="K83" s="570"/>
      <c r="L83" s="570"/>
    </row>
    <row r="84" spans="1:12" s="569" customFormat="1" ht="27" customHeight="1" thickBot="1" x14ac:dyDescent="0.45">
      <c r="A84" s="478" t="s">
        <v>52</v>
      </c>
      <c r="B84" s="573">
        <v>1</v>
      </c>
      <c r="C84" s="950" t="s">
        <v>142</v>
      </c>
      <c r="D84" s="951"/>
      <c r="E84" s="951"/>
      <c r="F84" s="951"/>
      <c r="G84" s="951"/>
      <c r="H84" s="952"/>
      <c r="I84" s="570"/>
      <c r="J84" s="570"/>
      <c r="K84" s="570"/>
      <c r="L84" s="570"/>
    </row>
    <row r="85" spans="1:12" s="569" customFormat="1" ht="27" customHeight="1" thickBot="1" x14ac:dyDescent="0.45">
      <c r="A85" s="478" t="s">
        <v>54</v>
      </c>
      <c r="B85" s="573">
        <v>1</v>
      </c>
      <c r="C85" s="950" t="s">
        <v>141</v>
      </c>
      <c r="D85" s="951"/>
      <c r="E85" s="951"/>
      <c r="F85" s="951"/>
      <c r="G85" s="951"/>
      <c r="H85" s="952"/>
      <c r="I85" s="570"/>
      <c r="J85" s="570"/>
      <c r="K85" s="570"/>
      <c r="L85" s="570"/>
    </row>
    <row r="86" spans="1:12" s="569" customFormat="1" ht="18.75" x14ac:dyDescent="0.3">
      <c r="A86" s="478"/>
      <c r="B86" s="572"/>
      <c r="C86" s="479"/>
      <c r="D86" s="479"/>
      <c r="E86" s="479"/>
      <c r="F86" s="479"/>
      <c r="G86" s="479"/>
      <c r="H86" s="479"/>
      <c r="I86" s="570"/>
      <c r="J86" s="570"/>
      <c r="K86" s="570"/>
      <c r="L86" s="570"/>
    </row>
    <row r="87" spans="1:12" s="569" customFormat="1" ht="18.75" x14ac:dyDescent="0.3">
      <c r="A87" s="478" t="s">
        <v>56</v>
      </c>
      <c r="B87" s="571">
        <f>B84/B85</f>
        <v>1</v>
      </c>
      <c r="C87" s="465" t="s">
        <v>57</v>
      </c>
      <c r="D87" s="465"/>
      <c r="E87" s="465"/>
      <c r="F87" s="465"/>
      <c r="G87" s="465"/>
      <c r="I87" s="570"/>
      <c r="J87" s="570"/>
      <c r="K87" s="570"/>
      <c r="L87" s="570"/>
    </row>
    <row r="88" spans="1:12" ht="19.5" customHeight="1" thickBot="1" x14ac:dyDescent="0.35">
      <c r="A88" s="568"/>
      <c r="B88" s="568"/>
    </row>
    <row r="89" spans="1:12" ht="27" customHeight="1" thickBot="1" x14ac:dyDescent="0.45">
      <c r="A89" s="518" t="s">
        <v>140</v>
      </c>
      <c r="B89" s="517">
        <v>50</v>
      </c>
      <c r="D89" s="567" t="s">
        <v>59</v>
      </c>
      <c r="E89" s="566"/>
      <c r="F89" s="953" t="s">
        <v>60</v>
      </c>
      <c r="G89" s="955"/>
    </row>
    <row r="90" spans="1:12" ht="27" customHeight="1" thickBot="1" x14ac:dyDescent="0.45">
      <c r="A90" s="497" t="s">
        <v>61</v>
      </c>
      <c r="B90" s="502">
        <v>5</v>
      </c>
      <c r="C90" s="473" t="s">
        <v>62</v>
      </c>
      <c r="D90" s="564" t="s">
        <v>63</v>
      </c>
      <c r="E90" s="565" t="s">
        <v>64</v>
      </c>
      <c r="F90" s="564" t="s">
        <v>63</v>
      </c>
      <c r="G90" s="563" t="s">
        <v>64</v>
      </c>
      <c r="I90" s="562" t="s">
        <v>139</v>
      </c>
    </row>
    <row r="91" spans="1:12" ht="26.25" customHeight="1" x14ac:dyDescent="0.4">
      <c r="A91" s="497" t="s">
        <v>65</v>
      </c>
      <c r="B91" s="502">
        <v>50</v>
      </c>
      <c r="C91" s="561">
        <v>1</v>
      </c>
      <c r="D91" s="559">
        <v>837377</v>
      </c>
      <c r="E91" s="560">
        <f>IF(ISBLANK(D91),"-",$D$101/$D$98*D91)</f>
        <v>968024.71293706808</v>
      </c>
      <c r="F91" s="559">
        <v>906850</v>
      </c>
      <c r="G91" s="558">
        <f>IF(ISBLANK(F91),"-",$D$101/$F$98*F91)</f>
        <v>935094.09326752066</v>
      </c>
      <c r="I91" s="557"/>
    </row>
    <row r="92" spans="1:12" ht="26.25" customHeight="1" x14ac:dyDescent="0.4">
      <c r="A92" s="497" t="s">
        <v>66</v>
      </c>
      <c r="B92" s="502">
        <v>5</v>
      </c>
      <c r="C92" s="466">
        <v>2</v>
      </c>
      <c r="D92" s="555">
        <v>831669</v>
      </c>
      <c r="E92" s="556">
        <f>IF(ISBLANK(D92),"-",$D$101/$D$98*D92)</f>
        <v>961426.14973143337</v>
      </c>
      <c r="F92" s="555">
        <v>907518</v>
      </c>
      <c r="G92" s="554">
        <f>IF(ISBLANK(F92),"-",$D$101/$F$98*F92)</f>
        <v>935782.8983116874</v>
      </c>
      <c r="I92" s="957">
        <f>ABS((F96/D96*D95)-F95)/D95</f>
        <v>3.5016377390252033E-2</v>
      </c>
    </row>
    <row r="93" spans="1:12" ht="26.25" customHeight="1" x14ac:dyDescent="0.4">
      <c r="A93" s="497" t="s">
        <v>67</v>
      </c>
      <c r="B93" s="502">
        <v>50</v>
      </c>
      <c r="C93" s="466">
        <v>3</v>
      </c>
      <c r="D93" s="555">
        <v>830282</v>
      </c>
      <c r="E93" s="556">
        <f>IF(ISBLANK(D93),"-",$D$101/$D$98*D93)</f>
        <v>959822.74973735213</v>
      </c>
      <c r="F93" s="555">
        <v>900119</v>
      </c>
      <c r="G93" s="554">
        <f>IF(ISBLANK(F93),"-",$D$101/$F$98*F93)</f>
        <v>928153.45441679156</v>
      </c>
      <c r="I93" s="957"/>
    </row>
    <row r="94" spans="1:12" ht="27" customHeight="1" thickBot="1" x14ac:dyDescent="0.45">
      <c r="A94" s="497" t="s">
        <v>68</v>
      </c>
      <c r="B94" s="502">
        <v>1</v>
      </c>
      <c r="C94" s="553">
        <v>4</v>
      </c>
      <c r="D94" s="552"/>
      <c r="E94" s="551" t="str">
        <f>IF(ISBLANK(D94),"-",$D$101/$D$98*D94)</f>
        <v>-</v>
      </c>
      <c r="F94" s="550"/>
      <c r="G94" s="549" t="str">
        <f>IF(ISBLANK(F94),"-",$D$101/$F$98*F94)</f>
        <v>-</v>
      </c>
      <c r="I94" s="548"/>
    </row>
    <row r="95" spans="1:12" ht="27" customHeight="1" thickBot="1" x14ac:dyDescent="0.45">
      <c r="A95" s="497" t="s">
        <v>69</v>
      </c>
      <c r="B95" s="502">
        <v>1</v>
      </c>
      <c r="C95" s="478" t="s">
        <v>70</v>
      </c>
      <c r="D95" s="547">
        <f>AVERAGE(D91:D94)</f>
        <v>833109.33333333337</v>
      </c>
      <c r="E95" s="546">
        <f>AVERAGE(E91:E94)</f>
        <v>963091.20413528441</v>
      </c>
      <c r="F95" s="545">
        <f>AVERAGE(F91:F94)</f>
        <v>904829</v>
      </c>
      <c r="G95" s="544">
        <f>AVERAGE(G91:G94)</f>
        <v>933010.14866533317</v>
      </c>
    </row>
    <row r="96" spans="1:12" ht="26.25" customHeight="1" x14ac:dyDescent="0.4">
      <c r="A96" s="497" t="s">
        <v>71</v>
      </c>
      <c r="B96" s="540">
        <v>1</v>
      </c>
      <c r="C96" s="543" t="s">
        <v>72</v>
      </c>
      <c r="D96" s="542">
        <v>33.36</v>
      </c>
      <c r="E96" s="465"/>
      <c r="F96" s="541">
        <v>37.4</v>
      </c>
    </row>
    <row r="97" spans="1:10" ht="26.25" customHeight="1" x14ac:dyDescent="0.4">
      <c r="A97" s="497" t="s">
        <v>73</v>
      </c>
      <c r="B97" s="540">
        <v>1</v>
      </c>
      <c r="C97" s="533" t="s">
        <v>74</v>
      </c>
      <c r="D97" s="532">
        <f>D96*$B$87</f>
        <v>33.36</v>
      </c>
      <c r="E97" s="466"/>
      <c r="F97" s="539">
        <f>F96*$B$87</f>
        <v>37.4</v>
      </c>
    </row>
    <row r="98" spans="1:10" ht="19.5" customHeight="1" thickBot="1" x14ac:dyDescent="0.35">
      <c r="A98" s="497" t="s">
        <v>75</v>
      </c>
      <c r="B98" s="466">
        <f>(B97/B96)*(B95/B94)*(B93/B92)*(B91/B90)*B89</f>
        <v>5000</v>
      </c>
      <c r="C98" s="533" t="s">
        <v>138</v>
      </c>
      <c r="D98" s="538">
        <f>D97*$B$83/100</f>
        <v>33.400032000000003</v>
      </c>
      <c r="E98" s="467"/>
      <c r="F98" s="537">
        <f>F97*$B$83/100</f>
        <v>37.444879999999998</v>
      </c>
    </row>
    <row r="99" spans="1:10" ht="19.5" customHeight="1" thickBot="1" x14ac:dyDescent="0.35">
      <c r="A99" s="958" t="s">
        <v>77</v>
      </c>
      <c r="B99" s="972"/>
      <c r="C99" s="533" t="s">
        <v>137</v>
      </c>
      <c r="D99" s="536">
        <f>D98/$B$98</f>
        <v>6.6800064000000006E-3</v>
      </c>
      <c r="E99" s="467"/>
      <c r="F99" s="535">
        <f>F98/$B$98</f>
        <v>7.4889759999999996E-3</v>
      </c>
      <c r="H99" s="520"/>
    </row>
    <row r="100" spans="1:10" ht="19.5" customHeight="1" thickBot="1" x14ac:dyDescent="0.35">
      <c r="A100" s="960"/>
      <c r="B100" s="973"/>
      <c r="C100" s="533" t="s">
        <v>136</v>
      </c>
      <c r="D100" s="534">
        <f>$B$56/$B$116</f>
        <v>7.7222222222222223E-3</v>
      </c>
      <c r="F100" s="531"/>
      <c r="G100" s="525"/>
      <c r="H100" s="520"/>
    </row>
    <row r="101" spans="1:10" ht="18.75" x14ac:dyDescent="0.3">
      <c r="C101" s="533" t="s">
        <v>80</v>
      </c>
      <c r="D101" s="532">
        <f>D100*$B$98</f>
        <v>38.611111111111114</v>
      </c>
      <c r="F101" s="531"/>
      <c r="H101" s="520"/>
    </row>
    <row r="102" spans="1:10" ht="19.5" customHeight="1" thickBot="1" x14ac:dyDescent="0.35">
      <c r="C102" s="530" t="s">
        <v>81</v>
      </c>
      <c r="D102" s="529">
        <f>D101/B34</f>
        <v>38.611111111111114</v>
      </c>
      <c r="F102" s="521"/>
      <c r="H102" s="520"/>
      <c r="J102" s="528"/>
    </row>
    <row r="103" spans="1:10" ht="18.75" x14ac:dyDescent="0.3">
      <c r="C103" s="527" t="s">
        <v>135</v>
      </c>
      <c r="D103" s="526">
        <f>AVERAGE(E91:E94,G91:G94)</f>
        <v>948050.67640030896</v>
      </c>
      <c r="F103" s="521"/>
      <c r="G103" s="525"/>
      <c r="H103" s="520"/>
      <c r="J103" s="488"/>
    </row>
    <row r="104" spans="1:10" ht="18.75" x14ac:dyDescent="0.3">
      <c r="C104" s="524" t="s">
        <v>83</v>
      </c>
      <c r="D104" s="523">
        <f>STDEV(E91:E94,G91:G94)/D103</f>
        <v>1.7842695591076846E-2</v>
      </c>
      <c r="F104" s="521"/>
      <c r="H104" s="520"/>
      <c r="J104" s="488"/>
    </row>
    <row r="105" spans="1:10" ht="19.5" customHeight="1" thickBot="1" x14ac:dyDescent="0.35">
      <c r="C105" s="491" t="s">
        <v>20</v>
      </c>
      <c r="D105" s="522">
        <f>COUNT(E91:E94,G91:G94)</f>
        <v>6</v>
      </c>
      <c r="F105" s="521"/>
      <c r="H105" s="520"/>
      <c r="J105" s="488"/>
    </row>
    <row r="106" spans="1:10" ht="19.5" customHeight="1" thickBot="1" x14ac:dyDescent="0.35">
      <c r="A106" s="519"/>
      <c r="B106" s="519"/>
      <c r="C106" s="519"/>
      <c r="D106" s="519"/>
      <c r="E106" s="519"/>
    </row>
    <row r="107" spans="1:10" ht="27" customHeight="1" thickBot="1" x14ac:dyDescent="0.45">
      <c r="A107" s="518" t="s">
        <v>109</v>
      </c>
      <c r="B107" s="517">
        <v>900</v>
      </c>
      <c r="C107" s="516" t="s">
        <v>134</v>
      </c>
      <c r="D107" s="516" t="s">
        <v>63</v>
      </c>
      <c r="E107" s="516" t="s">
        <v>111</v>
      </c>
      <c r="F107" s="515" t="s">
        <v>112</v>
      </c>
    </row>
    <row r="108" spans="1:10" ht="26.25" customHeight="1" x14ac:dyDescent="0.4">
      <c r="A108" s="497" t="s">
        <v>113</v>
      </c>
      <c r="B108" s="502">
        <v>1</v>
      </c>
      <c r="C108" s="514">
        <v>1</v>
      </c>
      <c r="D108" s="513">
        <v>781666</v>
      </c>
      <c r="E108" s="512">
        <f t="shared" ref="E108:E113" si="1">IF(ISBLANK(D108),"-",D108/$D$103*$D$100*$B$116)</f>
        <v>5.7302619313844829</v>
      </c>
      <c r="F108" s="511">
        <f t="shared" ref="F108:F113" si="2">IF(ISBLANK(D108), "-", (E108/$B$56)*100)</f>
        <v>82.449811962366653</v>
      </c>
    </row>
    <row r="109" spans="1:10" ht="26.25" customHeight="1" x14ac:dyDescent="0.4">
      <c r="A109" s="497" t="s">
        <v>114</v>
      </c>
      <c r="B109" s="502">
        <v>1</v>
      </c>
      <c r="C109" s="510">
        <v>2</v>
      </c>
      <c r="D109" s="509">
        <v>715275</v>
      </c>
      <c r="E109" s="508">
        <f t="shared" si="1"/>
        <v>5.2435606806117141</v>
      </c>
      <c r="F109" s="503">
        <f t="shared" si="2"/>
        <v>75.44691626779445</v>
      </c>
    </row>
    <row r="110" spans="1:10" ht="26.25" customHeight="1" x14ac:dyDescent="0.4">
      <c r="A110" s="497" t="s">
        <v>115</v>
      </c>
      <c r="B110" s="502">
        <v>1</v>
      </c>
      <c r="C110" s="510">
        <v>3</v>
      </c>
      <c r="D110" s="509">
        <v>806088</v>
      </c>
      <c r="E110" s="508">
        <f t="shared" si="1"/>
        <v>5.9092955044045103</v>
      </c>
      <c r="F110" s="503">
        <f t="shared" si="2"/>
        <v>85.02583459574835</v>
      </c>
    </row>
    <row r="111" spans="1:10" ht="26.25" customHeight="1" x14ac:dyDescent="0.4">
      <c r="A111" s="497" t="s">
        <v>116</v>
      </c>
      <c r="B111" s="502">
        <v>1</v>
      </c>
      <c r="C111" s="510">
        <v>4</v>
      </c>
      <c r="D111" s="509">
        <v>825625</v>
      </c>
      <c r="E111" s="508">
        <f t="shared" si="1"/>
        <v>6.0525179643214795</v>
      </c>
      <c r="F111" s="503">
        <f t="shared" si="2"/>
        <v>87.086589414697542</v>
      </c>
    </row>
    <row r="112" spans="1:10" ht="26.25" customHeight="1" x14ac:dyDescent="0.4">
      <c r="A112" s="497" t="s">
        <v>117</v>
      </c>
      <c r="B112" s="502">
        <v>1</v>
      </c>
      <c r="C112" s="510">
        <v>5</v>
      </c>
      <c r="D112" s="509">
        <v>833690</v>
      </c>
      <c r="E112" s="508">
        <f t="shared" si="1"/>
        <v>6.1116411223923386</v>
      </c>
      <c r="F112" s="503">
        <f t="shared" si="2"/>
        <v>87.937282336580409</v>
      </c>
    </row>
    <row r="113" spans="1:10" ht="27" customHeight="1" thickBot="1" x14ac:dyDescent="0.45">
      <c r="A113" s="497" t="s">
        <v>118</v>
      </c>
      <c r="B113" s="502">
        <v>1</v>
      </c>
      <c r="C113" s="507">
        <v>6</v>
      </c>
      <c r="D113" s="506">
        <v>847694</v>
      </c>
      <c r="E113" s="505">
        <f t="shared" si="1"/>
        <v>6.2143020902316826</v>
      </c>
      <c r="F113" s="504">
        <f t="shared" si="2"/>
        <v>89.414418564484649</v>
      </c>
    </row>
    <row r="114" spans="1:10" ht="27" customHeight="1" thickBot="1" x14ac:dyDescent="0.45">
      <c r="A114" s="497" t="s">
        <v>119</v>
      </c>
      <c r="B114" s="502">
        <v>1</v>
      </c>
      <c r="C114" s="501"/>
      <c r="D114" s="466"/>
      <c r="E114" s="465"/>
      <c r="F114" s="503"/>
    </row>
    <row r="115" spans="1:10" ht="26.25" customHeight="1" x14ac:dyDescent="0.4">
      <c r="A115" s="497" t="s">
        <v>120</v>
      </c>
      <c r="B115" s="502">
        <v>1</v>
      </c>
      <c r="C115" s="501"/>
      <c r="D115" s="500" t="s">
        <v>70</v>
      </c>
      <c r="E115" s="499">
        <f>AVERAGE(E108:E113)</f>
        <v>5.8769298822243679</v>
      </c>
      <c r="F115" s="498">
        <f>AVERAGE(F108:F113)</f>
        <v>84.560142190278668</v>
      </c>
    </row>
    <row r="116" spans="1:10" ht="27" customHeight="1" thickBot="1" x14ac:dyDescent="0.45">
      <c r="A116" s="497" t="s">
        <v>121</v>
      </c>
      <c r="B116" s="496">
        <f>(B115/B114)*(B113/B112)*(B111/B110)*(B109/B108)*B107</f>
        <v>900</v>
      </c>
      <c r="C116" s="495"/>
      <c r="D116" s="486" t="s">
        <v>83</v>
      </c>
      <c r="E116" s="494">
        <f>STDEV(E108:E113)/E115</f>
        <v>6.0085189185687844E-2</v>
      </c>
      <c r="F116" s="493">
        <f>STDEV(F108:F113)/F115</f>
        <v>6.0085189185687858E-2</v>
      </c>
      <c r="I116" s="465"/>
    </row>
    <row r="117" spans="1:10" ht="27" customHeight="1" thickBot="1" x14ac:dyDescent="0.45">
      <c r="A117" s="958" t="s">
        <v>77</v>
      </c>
      <c r="B117" s="959"/>
      <c r="C117" s="492"/>
      <c r="D117" s="491" t="s">
        <v>20</v>
      </c>
      <c r="E117" s="490">
        <f>COUNT(E108:E113)</f>
        <v>6</v>
      </c>
      <c r="F117" s="489">
        <f>COUNT(F108:F113)</f>
        <v>6</v>
      </c>
      <c r="I117" s="465"/>
      <c r="J117" s="488"/>
    </row>
    <row r="118" spans="1:10" ht="26.25" customHeight="1" thickBot="1" x14ac:dyDescent="0.35">
      <c r="A118" s="960"/>
      <c r="B118" s="961"/>
      <c r="C118" s="465"/>
      <c r="D118" s="487"/>
      <c r="E118" s="938" t="s">
        <v>133</v>
      </c>
      <c r="F118" s="939"/>
      <c r="G118" s="465"/>
      <c r="H118" s="465"/>
      <c r="I118" s="465"/>
    </row>
    <row r="119" spans="1:10" ht="25.5" customHeight="1" x14ac:dyDescent="0.4">
      <c r="A119" s="480"/>
      <c r="B119" s="479"/>
      <c r="C119" s="465"/>
      <c r="D119" s="486" t="s">
        <v>132</v>
      </c>
      <c r="E119" s="485">
        <f>MIN(E108:E113)</f>
        <v>5.2435606806117141</v>
      </c>
      <c r="F119" s="484">
        <f>MIN(F108:F113)</f>
        <v>75.44691626779445</v>
      </c>
      <c r="G119" s="465"/>
      <c r="H119" s="465"/>
      <c r="I119" s="465"/>
    </row>
    <row r="120" spans="1:10" ht="24" customHeight="1" thickBot="1" x14ac:dyDescent="0.45">
      <c r="A120" s="480"/>
      <c r="B120" s="479"/>
      <c r="C120" s="465"/>
      <c r="D120" s="483" t="s">
        <v>131</v>
      </c>
      <c r="E120" s="482">
        <f>MAX(E108:E113)</f>
        <v>6.2143020902316826</v>
      </c>
      <c r="F120" s="481">
        <f>MAX(F108:F113)</f>
        <v>89.414418564484649</v>
      </c>
      <c r="G120" s="465"/>
      <c r="H120" s="465"/>
      <c r="I120" s="465"/>
    </row>
    <row r="121" spans="1:10" ht="27" customHeight="1" x14ac:dyDescent="0.3">
      <c r="A121" s="480"/>
      <c r="B121" s="479"/>
      <c r="C121" s="465"/>
      <c r="D121" s="465"/>
      <c r="E121" s="465"/>
      <c r="F121" s="466"/>
      <c r="G121" s="465"/>
      <c r="H121" s="465"/>
      <c r="I121" s="465"/>
    </row>
    <row r="122" spans="1:10" ht="25.5" customHeight="1" x14ac:dyDescent="0.3">
      <c r="A122" s="480"/>
      <c r="B122" s="479"/>
      <c r="C122" s="465"/>
      <c r="D122" s="465"/>
      <c r="E122" s="465"/>
      <c r="F122" s="466"/>
      <c r="G122" s="465"/>
      <c r="H122" s="465"/>
      <c r="I122" s="465"/>
    </row>
    <row r="123" spans="1:10" ht="18.75" x14ac:dyDescent="0.3">
      <c r="A123" s="480"/>
      <c r="B123" s="479"/>
      <c r="C123" s="465"/>
      <c r="D123" s="465"/>
      <c r="E123" s="465"/>
      <c r="F123" s="466"/>
      <c r="G123" s="465"/>
      <c r="H123" s="465"/>
      <c r="I123" s="465"/>
    </row>
    <row r="124" spans="1:10" ht="45.75" customHeight="1" x14ac:dyDescent="0.65">
      <c r="A124" s="470" t="s">
        <v>130</v>
      </c>
      <c r="B124" s="478" t="s">
        <v>122</v>
      </c>
      <c r="C124" s="970" t="str">
        <f>B26</f>
        <v>Amlodipine Besilate</v>
      </c>
      <c r="D124" s="970"/>
      <c r="E124" s="465" t="s">
        <v>123</v>
      </c>
      <c r="F124" s="465"/>
      <c r="G124" s="477">
        <f>F115</f>
        <v>84.560142190278668</v>
      </c>
      <c r="H124" s="465"/>
      <c r="I124" s="465"/>
    </row>
    <row r="125" spans="1:10" ht="45.75" customHeight="1" x14ac:dyDescent="0.65">
      <c r="A125" s="470"/>
      <c r="B125" s="478" t="s">
        <v>129</v>
      </c>
      <c r="C125" s="478" t="s">
        <v>128</v>
      </c>
      <c r="D125" s="477">
        <f>MIN(F108:F113)</f>
        <v>75.44691626779445</v>
      </c>
      <c r="E125" s="478" t="s">
        <v>127</v>
      </c>
      <c r="F125" s="477">
        <f>MAX(F108:F113)</f>
        <v>89.414418564484649</v>
      </c>
      <c r="G125" s="476"/>
      <c r="H125" s="465"/>
      <c r="I125" s="465"/>
    </row>
    <row r="126" spans="1:10" ht="19.5" customHeight="1" thickBot="1" x14ac:dyDescent="0.35">
      <c r="A126" s="475"/>
      <c r="B126" s="475"/>
      <c r="C126" s="474"/>
      <c r="D126" s="474"/>
      <c r="E126" s="474"/>
      <c r="F126" s="474"/>
      <c r="G126" s="474"/>
      <c r="H126" s="474"/>
    </row>
    <row r="127" spans="1:10" ht="18.75" x14ac:dyDescent="0.3">
      <c r="B127" s="971" t="s">
        <v>26</v>
      </c>
      <c r="C127" s="971"/>
      <c r="E127" s="473" t="s">
        <v>27</v>
      </c>
      <c r="F127" s="472"/>
      <c r="G127" s="971" t="s">
        <v>28</v>
      </c>
      <c r="H127" s="971"/>
    </row>
    <row r="128" spans="1:10" ht="69.95" customHeight="1" x14ac:dyDescent="0.3">
      <c r="A128" s="470" t="s">
        <v>29</v>
      </c>
      <c r="B128" s="471"/>
      <c r="C128" s="471"/>
      <c r="E128" s="471"/>
      <c r="F128" s="465"/>
      <c r="G128" s="471"/>
      <c r="H128" s="471"/>
    </row>
    <row r="129" spans="1:9" ht="69.95" customHeight="1" x14ac:dyDescent="0.3">
      <c r="A129" s="470" t="s">
        <v>30</v>
      </c>
      <c r="B129" s="469"/>
      <c r="C129" s="469"/>
      <c r="E129" s="469"/>
      <c r="F129" s="465"/>
      <c r="G129" s="468"/>
      <c r="H129" s="468"/>
    </row>
    <row r="130" spans="1:9" ht="18.75" x14ac:dyDescent="0.3">
      <c r="A130" s="466"/>
      <c r="B130" s="466"/>
      <c r="C130" s="466"/>
      <c r="D130" s="466"/>
      <c r="E130" s="466"/>
      <c r="F130" s="467"/>
      <c r="G130" s="466"/>
      <c r="H130" s="466"/>
      <c r="I130" s="465"/>
    </row>
    <row r="131" spans="1:9" ht="18.75" x14ac:dyDescent="0.3">
      <c r="A131" s="466"/>
      <c r="B131" s="466"/>
      <c r="C131" s="466"/>
      <c r="D131" s="466"/>
      <c r="E131" s="466"/>
      <c r="F131" s="467"/>
      <c r="G131" s="466"/>
      <c r="H131" s="466"/>
      <c r="I131" s="465"/>
    </row>
    <row r="132" spans="1:9" ht="18.75" x14ac:dyDescent="0.3">
      <c r="A132" s="466"/>
      <c r="B132" s="466"/>
      <c r="C132" s="466"/>
      <c r="D132" s="466"/>
      <c r="E132" s="466"/>
      <c r="F132" s="467"/>
      <c r="G132" s="466"/>
      <c r="H132" s="466"/>
      <c r="I132" s="465"/>
    </row>
    <row r="133" spans="1:9" ht="18.75" x14ac:dyDescent="0.3">
      <c r="A133" s="466"/>
      <c r="B133" s="466"/>
      <c r="C133" s="466"/>
      <c r="D133" s="466"/>
      <c r="E133" s="466"/>
      <c r="F133" s="467"/>
      <c r="G133" s="466"/>
      <c r="H133" s="466"/>
      <c r="I133" s="465"/>
    </row>
    <row r="134" spans="1:9" ht="18.75" x14ac:dyDescent="0.3">
      <c r="A134" s="466"/>
      <c r="B134" s="466"/>
      <c r="C134" s="466"/>
      <c r="D134" s="466"/>
      <c r="E134" s="466"/>
      <c r="F134" s="467"/>
      <c r="G134" s="466"/>
      <c r="H134" s="466"/>
      <c r="I134" s="465"/>
    </row>
    <row r="135" spans="1:9" ht="18.75" x14ac:dyDescent="0.3">
      <c r="A135" s="466"/>
      <c r="B135" s="466"/>
      <c r="C135" s="466"/>
      <c r="D135" s="466"/>
      <c r="E135" s="466"/>
      <c r="F135" s="467"/>
      <c r="G135" s="466"/>
      <c r="H135" s="466"/>
      <c r="I135" s="465"/>
    </row>
    <row r="136" spans="1:9" ht="18.75" x14ac:dyDescent="0.3">
      <c r="A136" s="466"/>
      <c r="B136" s="466"/>
      <c r="C136" s="466"/>
      <c r="D136" s="466"/>
      <c r="E136" s="466"/>
      <c r="F136" s="467"/>
      <c r="G136" s="466"/>
      <c r="H136" s="466"/>
      <c r="I136" s="465"/>
    </row>
    <row r="137" spans="1:9" ht="18.75" x14ac:dyDescent="0.3">
      <c r="A137" s="466"/>
      <c r="B137" s="466"/>
      <c r="C137" s="466"/>
      <c r="D137" s="466"/>
      <c r="E137" s="466"/>
      <c r="F137" s="467"/>
      <c r="G137" s="466"/>
      <c r="H137" s="466"/>
      <c r="I137" s="465"/>
    </row>
    <row r="138" spans="1:9" ht="18.75" x14ac:dyDescent="0.3">
      <c r="A138" s="466"/>
      <c r="B138" s="466"/>
      <c r="C138" s="466"/>
      <c r="D138" s="466"/>
      <c r="E138" s="466"/>
      <c r="F138" s="467"/>
      <c r="G138" s="466"/>
      <c r="H138" s="466"/>
      <c r="I138" s="465"/>
    </row>
    <row r="250" spans="1:1" x14ac:dyDescent="0.25">
      <c r="A250" s="464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4" priority="1" operator="greaterThan">
      <formula>0.02</formula>
    </cfRule>
  </conditionalFormatting>
  <conditionalFormatting sqref="D51">
    <cfRule type="cellIs" dxfId="13" priority="2" operator="greaterThan">
      <formula>0.02</formula>
    </cfRule>
  </conditionalFormatting>
  <conditionalFormatting sqref="G73">
    <cfRule type="cellIs" dxfId="12" priority="3" operator="greaterThan">
      <formula>0.02</formula>
    </cfRule>
  </conditionalFormatting>
  <conditionalFormatting sqref="H73">
    <cfRule type="cellIs" dxfId="11" priority="4" operator="greaterThan">
      <formula>0.02</formula>
    </cfRule>
  </conditionalFormatting>
  <conditionalFormatting sqref="D104">
    <cfRule type="cellIs" dxfId="10" priority="5" operator="greaterThan">
      <formula>0.02</formula>
    </cfRule>
  </conditionalFormatting>
  <conditionalFormatting sqref="I39">
    <cfRule type="cellIs" dxfId="9" priority="6" operator="lessThanOrEqual">
      <formula>0.02</formula>
    </cfRule>
  </conditionalFormatting>
  <conditionalFormatting sqref="I39">
    <cfRule type="cellIs" dxfId="8" priority="7" operator="greaterThan">
      <formula>0.02</formula>
    </cfRule>
  </conditionalFormatting>
  <conditionalFormatting sqref="I92">
    <cfRule type="cellIs" dxfId="7" priority="8" operator="lessThanOrEqual">
      <formula>0.02</formula>
    </cfRule>
  </conditionalFormatting>
  <conditionalFormatting sqref="I92">
    <cfRule type="cellIs" dxfId="6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view="pageBreakPreview" topLeftCell="A112" zoomScale="55" zoomScaleNormal="75" zoomScaleSheetLayoutView="55" workbookViewId="0">
      <selection activeCell="E166" sqref="E166"/>
    </sheetView>
  </sheetViews>
  <sheetFormatPr defaultRowHeight="16.5" x14ac:dyDescent="0.3"/>
  <cols>
    <col min="1" max="1" width="55.42578125" style="633" customWidth="1"/>
    <col min="2" max="2" width="33.7109375" style="633" customWidth="1"/>
    <col min="3" max="3" width="42.28515625" style="633" customWidth="1"/>
    <col min="4" max="4" width="30.5703125" style="633" customWidth="1"/>
    <col min="5" max="5" width="39.85546875" style="633" customWidth="1"/>
    <col min="6" max="6" width="30.7109375" style="633" customWidth="1"/>
    <col min="7" max="7" width="36.42578125" style="633" customWidth="1"/>
    <col min="8" max="8" width="41.140625" style="633" customWidth="1"/>
    <col min="9" max="9" width="30.42578125" style="632" customWidth="1"/>
    <col min="10" max="10" width="21.28515625" style="632" customWidth="1"/>
    <col min="11" max="11" width="9.140625" style="632" customWidth="1"/>
    <col min="12" max="16384" width="9.140625" style="631"/>
  </cols>
  <sheetData>
    <row r="1" spans="1:8" ht="15" x14ac:dyDescent="0.3">
      <c r="A1" s="930" t="s">
        <v>45</v>
      </c>
      <c r="B1" s="930"/>
      <c r="C1" s="930"/>
      <c r="D1" s="930"/>
      <c r="E1" s="930"/>
      <c r="F1" s="930"/>
      <c r="G1" s="930"/>
      <c r="H1" s="930"/>
    </row>
    <row r="2" spans="1:8" ht="15" x14ac:dyDescent="0.3">
      <c r="A2" s="930"/>
      <c r="B2" s="930"/>
      <c r="C2" s="930"/>
      <c r="D2" s="930"/>
      <c r="E2" s="930"/>
      <c r="F2" s="930"/>
      <c r="G2" s="930"/>
      <c r="H2" s="930"/>
    </row>
    <row r="3" spans="1:8" ht="15" x14ac:dyDescent="0.3">
      <c r="A3" s="930"/>
      <c r="B3" s="930"/>
      <c r="C3" s="930"/>
      <c r="D3" s="930"/>
      <c r="E3" s="930"/>
      <c r="F3" s="930"/>
      <c r="G3" s="930"/>
      <c r="H3" s="930"/>
    </row>
    <row r="4" spans="1:8" ht="15" x14ac:dyDescent="0.3">
      <c r="A4" s="930"/>
      <c r="B4" s="930"/>
      <c r="C4" s="930"/>
      <c r="D4" s="930"/>
      <c r="E4" s="930"/>
      <c r="F4" s="930"/>
      <c r="G4" s="930"/>
      <c r="H4" s="930"/>
    </row>
    <row r="5" spans="1:8" ht="15" x14ac:dyDescent="0.3">
      <c r="A5" s="930"/>
      <c r="B5" s="930"/>
      <c r="C5" s="930"/>
      <c r="D5" s="930"/>
      <c r="E5" s="930"/>
      <c r="F5" s="930"/>
      <c r="G5" s="930"/>
      <c r="H5" s="930"/>
    </row>
    <row r="6" spans="1:8" ht="15" x14ac:dyDescent="0.3">
      <c r="A6" s="930"/>
      <c r="B6" s="930"/>
      <c r="C6" s="930"/>
      <c r="D6" s="930"/>
      <c r="E6" s="930"/>
      <c r="F6" s="930"/>
      <c r="G6" s="930"/>
      <c r="H6" s="930"/>
    </row>
    <row r="7" spans="1:8" ht="15" x14ac:dyDescent="0.3">
      <c r="A7" s="930"/>
      <c r="B7" s="930"/>
      <c r="C7" s="930"/>
      <c r="D7" s="930"/>
      <c r="E7" s="930"/>
      <c r="F7" s="930"/>
      <c r="G7" s="930"/>
      <c r="H7" s="930"/>
    </row>
    <row r="8" spans="1:8" ht="15" x14ac:dyDescent="0.3">
      <c r="A8" s="931" t="s">
        <v>46</v>
      </c>
      <c r="B8" s="931"/>
      <c r="C8" s="931"/>
      <c r="D8" s="931"/>
      <c r="E8" s="931"/>
      <c r="F8" s="931"/>
      <c r="G8" s="931"/>
      <c r="H8" s="931"/>
    </row>
    <row r="9" spans="1:8" ht="15" x14ac:dyDescent="0.3">
      <c r="A9" s="931"/>
      <c r="B9" s="931"/>
      <c r="C9" s="931"/>
      <c r="D9" s="931"/>
      <c r="E9" s="931"/>
      <c r="F9" s="931"/>
      <c r="G9" s="931"/>
      <c r="H9" s="931"/>
    </row>
    <row r="10" spans="1:8" ht="15" x14ac:dyDescent="0.3">
      <c r="A10" s="931"/>
      <c r="B10" s="931"/>
      <c r="C10" s="931"/>
      <c r="D10" s="931"/>
      <c r="E10" s="931"/>
      <c r="F10" s="931"/>
      <c r="G10" s="931"/>
      <c r="H10" s="931"/>
    </row>
    <row r="11" spans="1:8" ht="15" x14ac:dyDescent="0.3">
      <c r="A11" s="931"/>
      <c r="B11" s="931"/>
      <c r="C11" s="931"/>
      <c r="D11" s="931"/>
      <c r="E11" s="931"/>
      <c r="F11" s="931"/>
      <c r="G11" s="931"/>
      <c r="H11" s="931"/>
    </row>
    <row r="12" spans="1:8" ht="15" x14ac:dyDescent="0.3">
      <c r="A12" s="931"/>
      <c r="B12" s="931"/>
      <c r="C12" s="931"/>
      <c r="D12" s="931"/>
      <c r="E12" s="931"/>
      <c r="F12" s="931"/>
      <c r="G12" s="931"/>
      <c r="H12" s="931"/>
    </row>
    <row r="13" spans="1:8" ht="15" x14ac:dyDescent="0.3">
      <c r="A13" s="931"/>
      <c r="B13" s="931"/>
      <c r="C13" s="931"/>
      <c r="D13" s="931"/>
      <c r="E13" s="931"/>
      <c r="F13" s="931"/>
      <c r="G13" s="931"/>
      <c r="H13" s="931"/>
    </row>
    <row r="14" spans="1:8" ht="15" x14ac:dyDescent="0.3">
      <c r="A14" s="931"/>
      <c r="B14" s="931"/>
      <c r="C14" s="931"/>
      <c r="D14" s="931"/>
      <c r="E14" s="931"/>
      <c r="F14" s="931"/>
      <c r="G14" s="931"/>
      <c r="H14" s="931"/>
    </row>
    <row r="15" spans="1:8" ht="19.5" customHeight="1" thickBot="1" x14ac:dyDescent="0.35"/>
    <row r="16" spans="1:8" ht="19.5" customHeight="1" thickBot="1" x14ac:dyDescent="0.35">
      <c r="A16" s="932" t="s">
        <v>31</v>
      </c>
      <c r="B16" s="933"/>
      <c r="C16" s="933"/>
      <c r="D16" s="933"/>
      <c r="E16" s="933"/>
      <c r="F16" s="933"/>
      <c r="G16" s="933"/>
      <c r="H16" s="934"/>
    </row>
    <row r="17" spans="1:13" ht="20.25" customHeight="1" x14ac:dyDescent="0.3">
      <c r="A17" s="936" t="s">
        <v>47</v>
      </c>
      <c r="B17" s="936"/>
      <c r="C17" s="936"/>
      <c r="D17" s="936"/>
      <c r="E17" s="936"/>
      <c r="F17" s="936"/>
      <c r="G17" s="936"/>
      <c r="H17" s="936"/>
    </row>
    <row r="18" spans="1:13" ht="26.25" customHeight="1" x14ac:dyDescent="0.3">
      <c r="A18" s="867" t="s">
        <v>33</v>
      </c>
      <c r="B18" s="919" t="str">
        <f>'Amlodipine 1'!B18:C18</f>
        <v>CONCOR AMLO 5/5 MG</v>
      </c>
      <c r="C18" s="919"/>
      <c r="D18" s="872"/>
      <c r="E18" s="872"/>
    </row>
    <row r="19" spans="1:13" ht="26.25" customHeight="1" x14ac:dyDescent="0.3">
      <c r="A19" s="867" t="s">
        <v>34</v>
      </c>
      <c r="B19" s="871" t="str">
        <f>'Amlodipine 1'!B19</f>
        <v>NDQD201709125</v>
      </c>
      <c r="C19" s="637">
        <v>11</v>
      </c>
    </row>
    <row r="20" spans="1:13" ht="26.25" customHeight="1" x14ac:dyDescent="0.3">
      <c r="A20" s="867" t="s">
        <v>35</v>
      </c>
      <c r="B20" s="871" t="str">
        <f>'Amlodipine 1'!B20:C20</f>
        <v>Bisoprol fumarate 5 mg,Amlodine Besilate 5 mg per tablets.</v>
      </c>
    </row>
    <row r="21" spans="1:13" ht="26.25" customHeight="1" x14ac:dyDescent="0.3">
      <c r="A21" s="867" t="s">
        <v>36</v>
      </c>
      <c r="B21" s="870" t="str">
        <f>'Amlodipine 1'!B21:H21</f>
        <v>each tablets contains bisoprol fumarate 5 mg,amlodipine besilate 5 mg per tablets.</v>
      </c>
      <c r="C21" s="869"/>
      <c r="D21" s="869"/>
      <c r="E21" s="869"/>
      <c r="F21" s="869"/>
      <c r="G21" s="869"/>
      <c r="H21" s="869"/>
    </row>
    <row r="22" spans="1:13" ht="26.25" customHeight="1" x14ac:dyDescent="0.3">
      <c r="A22" s="867" t="s">
        <v>37</v>
      </c>
      <c r="B22" s="868">
        <f>'Amlodipine 1'!B22</f>
        <v>42984.387777777774</v>
      </c>
    </row>
    <row r="23" spans="1:13" ht="26.25" customHeight="1" x14ac:dyDescent="0.3">
      <c r="A23" s="867" t="s">
        <v>38</v>
      </c>
      <c r="B23" s="868"/>
    </row>
    <row r="24" spans="1:13" ht="18.75" x14ac:dyDescent="0.3">
      <c r="A24" s="867"/>
      <c r="B24" s="866"/>
    </row>
    <row r="25" spans="1:13" ht="18.75" x14ac:dyDescent="0.3">
      <c r="A25" s="655" t="s">
        <v>1</v>
      </c>
      <c r="B25" s="866"/>
    </row>
    <row r="26" spans="1:13" ht="26.25" customHeight="1" x14ac:dyDescent="0.3">
      <c r="A26" s="639" t="s">
        <v>4</v>
      </c>
      <c r="B26" s="919" t="str">
        <f>'Amlodipine 1'!B26:C26</f>
        <v>Amlodipine Besilate</v>
      </c>
      <c r="C26" s="919"/>
    </row>
    <row r="27" spans="1:13" ht="26.25" customHeight="1" x14ac:dyDescent="0.3">
      <c r="A27" s="645" t="s">
        <v>48</v>
      </c>
      <c r="B27" s="935" t="str">
        <f>'Amlodipine 1'!B27:C27</f>
        <v>A76-1</v>
      </c>
      <c r="C27" s="935"/>
    </row>
    <row r="28" spans="1:13" ht="27" customHeight="1" thickBot="1" x14ac:dyDescent="0.35">
      <c r="A28" s="645" t="s">
        <v>6</v>
      </c>
      <c r="B28" s="818">
        <v>100.12</v>
      </c>
    </row>
    <row r="29" spans="1:13" s="690" customFormat="1" ht="15.75" customHeight="1" thickBot="1" x14ac:dyDescent="0.3">
      <c r="A29" s="645" t="s">
        <v>49</v>
      </c>
      <c r="B29" s="865">
        <v>0</v>
      </c>
      <c r="C29" s="914" t="s">
        <v>178</v>
      </c>
      <c r="D29" s="915"/>
      <c r="E29" s="915"/>
      <c r="F29" s="915"/>
      <c r="G29" s="916"/>
      <c r="H29" s="728"/>
      <c r="I29" s="730"/>
      <c r="J29" s="730"/>
      <c r="K29" s="730"/>
    </row>
    <row r="30" spans="1:13" s="690" customFormat="1" ht="19.5" customHeight="1" thickBot="1" x14ac:dyDescent="0.3">
      <c r="A30" s="645" t="s">
        <v>51</v>
      </c>
      <c r="B30" s="817">
        <f>B28-B29</f>
        <v>100.12</v>
      </c>
      <c r="C30" s="816"/>
      <c r="D30" s="816"/>
      <c r="E30" s="816"/>
      <c r="F30" s="816"/>
      <c r="G30" s="815"/>
      <c r="H30" s="728"/>
      <c r="I30" s="730"/>
      <c r="J30" s="730"/>
      <c r="K30" s="730"/>
    </row>
    <row r="31" spans="1:13" s="690" customFormat="1" ht="27" customHeight="1" thickBot="1" x14ac:dyDescent="0.3">
      <c r="A31" s="645" t="s">
        <v>52</v>
      </c>
      <c r="B31" s="732">
        <v>1</v>
      </c>
      <c r="C31" s="907" t="s">
        <v>53</v>
      </c>
      <c r="D31" s="908"/>
      <c r="E31" s="908"/>
      <c r="F31" s="908"/>
      <c r="G31" s="908"/>
      <c r="H31" s="909"/>
      <c r="I31" s="730"/>
      <c r="J31" s="730"/>
      <c r="K31" s="730"/>
    </row>
    <row r="32" spans="1:13" s="690" customFormat="1" ht="27" customHeight="1" thickBot="1" x14ac:dyDescent="0.3">
      <c r="A32" s="645" t="s">
        <v>54</v>
      </c>
      <c r="B32" s="732">
        <v>1</v>
      </c>
      <c r="C32" s="907" t="s">
        <v>55</v>
      </c>
      <c r="D32" s="908"/>
      <c r="E32" s="908"/>
      <c r="F32" s="908"/>
      <c r="G32" s="908"/>
      <c r="H32" s="909"/>
      <c r="I32" s="730"/>
      <c r="J32" s="730"/>
      <c r="K32" s="854"/>
      <c r="L32" s="854"/>
      <c r="M32" s="860"/>
    </row>
    <row r="33" spans="1:13" s="690" customFormat="1" ht="17.25" customHeight="1" x14ac:dyDescent="0.25">
      <c r="A33" s="645"/>
      <c r="B33" s="731"/>
      <c r="C33" s="654"/>
      <c r="D33" s="654"/>
      <c r="E33" s="654"/>
      <c r="F33" s="654"/>
      <c r="G33" s="654"/>
      <c r="H33" s="654"/>
      <c r="I33" s="730"/>
      <c r="J33" s="730"/>
      <c r="K33" s="854"/>
      <c r="L33" s="854"/>
      <c r="M33" s="860"/>
    </row>
    <row r="34" spans="1:13" s="690" customFormat="1" ht="18.75" x14ac:dyDescent="0.25">
      <c r="A34" s="645" t="s">
        <v>56</v>
      </c>
      <c r="B34" s="729">
        <f>B31/B32</f>
        <v>1</v>
      </c>
      <c r="C34" s="637" t="s">
        <v>57</v>
      </c>
      <c r="D34" s="637"/>
      <c r="E34" s="637"/>
      <c r="F34" s="637"/>
      <c r="G34" s="637"/>
      <c r="H34" s="728"/>
      <c r="I34" s="730"/>
      <c r="J34" s="730"/>
      <c r="K34" s="854"/>
      <c r="L34" s="854"/>
      <c r="M34" s="860"/>
    </row>
    <row r="35" spans="1:13" s="690" customFormat="1" ht="19.5" customHeight="1" thickBot="1" x14ac:dyDescent="0.3">
      <c r="A35" s="645"/>
      <c r="B35" s="817"/>
      <c r="C35" s="728"/>
      <c r="D35" s="728"/>
      <c r="E35" s="728"/>
      <c r="F35" s="728"/>
      <c r="G35" s="637"/>
      <c r="H35" s="728"/>
      <c r="I35" s="730"/>
      <c r="J35" s="730"/>
      <c r="K35" s="854"/>
      <c r="L35" s="854"/>
      <c r="M35" s="860"/>
    </row>
    <row r="36" spans="1:13" s="690" customFormat="1" ht="27" customHeight="1" thickBot="1" x14ac:dyDescent="0.3">
      <c r="A36" s="766" t="s">
        <v>58</v>
      </c>
      <c r="B36" s="765">
        <f>'Amlodipine 1'!B36</f>
        <v>50</v>
      </c>
      <c r="C36" s="637"/>
      <c r="D36" s="920" t="s">
        <v>59</v>
      </c>
      <c r="E36" s="937"/>
      <c r="F36" s="920" t="s">
        <v>60</v>
      </c>
      <c r="G36" s="921"/>
      <c r="H36" s="728"/>
      <c r="I36" s="730"/>
      <c r="J36" s="730"/>
      <c r="K36" s="854"/>
      <c r="L36" s="854"/>
      <c r="M36" s="860"/>
    </row>
    <row r="37" spans="1:13" s="690" customFormat="1" ht="26.25" customHeight="1" x14ac:dyDescent="0.25">
      <c r="A37" s="746" t="s">
        <v>176</v>
      </c>
      <c r="B37" s="711">
        <v>1</v>
      </c>
      <c r="C37" s="642" t="s">
        <v>62</v>
      </c>
      <c r="D37" s="864" t="s">
        <v>63</v>
      </c>
      <c r="E37" s="813" t="s">
        <v>64</v>
      </c>
      <c r="F37" s="864" t="s">
        <v>63</v>
      </c>
      <c r="G37" s="811" t="s">
        <v>64</v>
      </c>
      <c r="H37" s="728"/>
      <c r="I37" s="730"/>
      <c r="J37" s="730"/>
      <c r="K37" s="854"/>
      <c r="L37" s="854"/>
      <c r="M37" s="860"/>
    </row>
    <row r="38" spans="1:13" s="690" customFormat="1" ht="26.25" customHeight="1" x14ac:dyDescent="0.25">
      <c r="A38" s="746" t="s">
        <v>174</v>
      </c>
      <c r="B38" s="711">
        <v>1</v>
      </c>
      <c r="C38" s="810">
        <v>1</v>
      </c>
      <c r="D38" s="862">
        <v>70237472</v>
      </c>
      <c r="E38" s="863">
        <f>IF(ISBLANK(D38),"-",$D$48/$D$45*D38)</f>
        <v>66835552.018865921</v>
      </c>
      <c r="F38" s="862">
        <v>72451873</v>
      </c>
      <c r="G38" s="861">
        <f>IF(ISBLANK(F38),"-",$D$48/$F$45*F38)</f>
        <v>68380284.562671632</v>
      </c>
      <c r="H38" s="728"/>
      <c r="I38" s="730"/>
      <c r="J38" s="730"/>
      <c r="K38" s="854"/>
      <c r="L38" s="854"/>
      <c r="M38" s="860"/>
    </row>
    <row r="39" spans="1:13" s="690" customFormat="1" ht="26.25" customHeight="1" x14ac:dyDescent="0.25">
      <c r="A39" s="746" t="s">
        <v>173</v>
      </c>
      <c r="B39" s="711">
        <v>1</v>
      </c>
      <c r="C39" s="634">
        <v>2</v>
      </c>
      <c r="D39" s="859">
        <v>70060220</v>
      </c>
      <c r="E39" s="770">
        <f>IF(ISBLANK(D39),"-",$D$48/$D$45*D39)</f>
        <v>66666885.138793014</v>
      </c>
      <c r="F39" s="859">
        <v>72394727</v>
      </c>
      <c r="G39" s="858">
        <f>IF(ISBLANK(F39),"-",$D$48/$F$45*F39)</f>
        <v>68326350.004739389</v>
      </c>
      <c r="H39" s="728"/>
      <c r="I39" s="730"/>
      <c r="J39" s="730"/>
      <c r="K39" s="854"/>
      <c r="L39" s="854"/>
      <c r="M39" s="860"/>
    </row>
    <row r="40" spans="1:13" ht="26.25" customHeight="1" x14ac:dyDescent="0.3">
      <c r="A40" s="746" t="s">
        <v>172</v>
      </c>
      <c r="B40" s="711">
        <v>1</v>
      </c>
      <c r="C40" s="634">
        <v>3</v>
      </c>
      <c r="D40" s="859">
        <v>69992401</v>
      </c>
      <c r="E40" s="770">
        <f>IF(ISBLANK(D40),"-",$D$48/$D$45*D40)</f>
        <v>66602350.921183825</v>
      </c>
      <c r="F40" s="859">
        <v>72001307</v>
      </c>
      <c r="G40" s="858">
        <f>IF(ISBLANK(F40),"-",$D$48/$F$45*F40)</f>
        <v>67955039.0856601</v>
      </c>
      <c r="K40" s="854"/>
      <c r="L40" s="854"/>
      <c r="M40" s="646"/>
    </row>
    <row r="41" spans="1:13" ht="26.25" customHeight="1" x14ac:dyDescent="0.3">
      <c r="A41" s="746" t="s">
        <v>171</v>
      </c>
      <c r="B41" s="711">
        <v>1</v>
      </c>
      <c r="C41" s="803">
        <v>4</v>
      </c>
      <c r="D41" s="856"/>
      <c r="E41" s="857" t="str">
        <f>IF(ISBLANK(D41),"-",$D$48/$D$45*D41)</f>
        <v>-</v>
      </c>
      <c r="F41" s="856"/>
      <c r="G41" s="855" t="str">
        <f>IF(ISBLANK(F41),"-",$D$48/$F$45*F41)</f>
        <v>-</v>
      </c>
      <c r="K41" s="854"/>
      <c r="L41" s="854"/>
      <c r="M41" s="646"/>
    </row>
    <row r="42" spans="1:13" ht="27" customHeight="1" thickBot="1" x14ac:dyDescent="0.35">
      <c r="A42" s="746" t="s">
        <v>170</v>
      </c>
      <c r="B42" s="711">
        <v>1</v>
      </c>
      <c r="C42" s="645" t="s">
        <v>70</v>
      </c>
      <c r="D42" s="799">
        <f>AVERAGE(D38:D41)</f>
        <v>70096697.666666672</v>
      </c>
      <c r="E42" s="798">
        <f>AVERAGE(E38:E41)</f>
        <v>66701596.026280917</v>
      </c>
      <c r="F42" s="853">
        <f>AVERAGE(F38:F41)</f>
        <v>72282635.666666672</v>
      </c>
      <c r="G42" s="852">
        <f>AVERAGE(G38:G41)</f>
        <v>68220557.884357035</v>
      </c>
      <c r="H42" s="768"/>
    </row>
    <row r="43" spans="1:13" ht="26.25" customHeight="1" x14ac:dyDescent="0.3">
      <c r="A43" s="746" t="s">
        <v>169</v>
      </c>
      <c r="B43" s="711">
        <v>1</v>
      </c>
      <c r="C43" s="795" t="s">
        <v>153</v>
      </c>
      <c r="D43" s="794">
        <v>14.59</v>
      </c>
      <c r="E43" s="637"/>
      <c r="F43" s="793">
        <v>14.71</v>
      </c>
      <c r="H43" s="768"/>
    </row>
    <row r="44" spans="1:13" ht="26.25" customHeight="1" x14ac:dyDescent="0.3">
      <c r="A44" s="746" t="s">
        <v>168</v>
      </c>
      <c r="B44" s="711">
        <v>1</v>
      </c>
      <c r="C44" s="787" t="s">
        <v>152</v>
      </c>
      <c r="D44" s="781">
        <f>D43*$B$34</f>
        <v>14.59</v>
      </c>
      <c r="E44" s="634"/>
      <c r="F44" s="792">
        <f>F43*$B$34</f>
        <v>14.71</v>
      </c>
      <c r="H44" s="768"/>
    </row>
    <row r="45" spans="1:13" ht="19.5" customHeight="1" thickBot="1" x14ac:dyDescent="0.35">
      <c r="A45" s="746" t="s">
        <v>75</v>
      </c>
      <c r="B45" s="745">
        <f>(B44/B43)*(B42/B41)*(B40/B39)*(B38/B37)*B36</f>
        <v>50</v>
      </c>
      <c r="C45" s="787" t="s">
        <v>76</v>
      </c>
      <c r="D45" s="789">
        <f>D44*$B$30/100</f>
        <v>14.607508000000001</v>
      </c>
      <c r="E45" s="635"/>
      <c r="F45" s="788">
        <f>F44*$B$30/100</f>
        <v>14.727652000000001</v>
      </c>
      <c r="H45" s="768"/>
    </row>
    <row r="46" spans="1:13" ht="19.5" customHeight="1" thickBot="1" x14ac:dyDescent="0.35">
      <c r="A46" s="910" t="s">
        <v>77</v>
      </c>
      <c r="B46" s="911"/>
      <c r="C46" s="787" t="s">
        <v>78</v>
      </c>
      <c r="D46" s="781">
        <f>D45/$B$45</f>
        <v>0.29215016000000005</v>
      </c>
      <c r="E46" s="635"/>
      <c r="F46" s="851">
        <f>F45/$B$45</f>
        <v>0.29455304000000004</v>
      </c>
      <c r="H46" s="768"/>
    </row>
    <row r="47" spans="1:13" ht="27" customHeight="1" thickBot="1" x14ac:dyDescent="0.35">
      <c r="A47" s="912"/>
      <c r="B47" s="913"/>
      <c r="C47" s="850" t="s">
        <v>79</v>
      </c>
      <c r="D47" s="849">
        <v>0.27800000000000002</v>
      </c>
      <c r="F47" s="780"/>
      <c r="H47" s="768"/>
    </row>
    <row r="48" spans="1:13" ht="18.75" x14ac:dyDescent="0.3">
      <c r="C48" s="782" t="s">
        <v>80</v>
      </c>
      <c r="D48" s="789">
        <f>D47*$B$45</f>
        <v>13.900000000000002</v>
      </c>
      <c r="F48" s="780"/>
      <c r="H48" s="768"/>
    </row>
    <row r="49" spans="1:11" ht="19.5" customHeight="1" thickBot="1" x14ac:dyDescent="0.35">
      <c r="C49" s="779" t="s">
        <v>81</v>
      </c>
      <c r="D49" s="848">
        <f>D48/B34</f>
        <v>13.900000000000002</v>
      </c>
      <c r="F49" s="770"/>
      <c r="H49" s="768"/>
    </row>
    <row r="50" spans="1:11" ht="18.75" x14ac:dyDescent="0.3">
      <c r="C50" s="777" t="s">
        <v>82</v>
      </c>
      <c r="D50" s="776">
        <f>AVERAGE(E38:E41,G38:G41)</f>
        <v>67461076.955318987</v>
      </c>
      <c r="F50" s="770"/>
      <c r="H50" s="768"/>
    </row>
    <row r="51" spans="1:11" ht="18.75" x14ac:dyDescent="0.3">
      <c r="C51" s="774" t="s">
        <v>83</v>
      </c>
      <c r="D51" s="847">
        <f>STDEV(E38:E41,G38:G41)/D50</f>
        <v>1.2572922599217962E-2</v>
      </c>
      <c r="F51" s="770"/>
    </row>
    <row r="52" spans="1:11" ht="19.5" customHeight="1" thickBot="1" x14ac:dyDescent="0.35">
      <c r="C52" s="772" t="s">
        <v>20</v>
      </c>
      <c r="D52" s="846">
        <f>COUNT(E38:E41,G38:G41)</f>
        <v>6</v>
      </c>
      <c r="F52" s="770"/>
    </row>
    <row r="54" spans="1:11" ht="18.75" x14ac:dyDescent="0.3">
      <c r="A54" s="767" t="s">
        <v>1</v>
      </c>
      <c r="B54" s="845" t="s">
        <v>84</v>
      </c>
    </row>
    <row r="55" spans="1:11" ht="18.75" x14ac:dyDescent="0.3">
      <c r="A55" s="637" t="s">
        <v>85</v>
      </c>
      <c r="B55" s="844" t="str">
        <f>B21</f>
        <v>each tablets contains bisoprol fumarate 5 mg,amlodipine besilate 5 mg per tablets.</v>
      </c>
    </row>
    <row r="56" spans="1:11" ht="26.25" customHeight="1" x14ac:dyDescent="0.3">
      <c r="A56" s="844" t="s">
        <v>86</v>
      </c>
      <c r="B56" s="818">
        <v>6.95</v>
      </c>
      <c r="C56" s="637" t="str">
        <f>B20</f>
        <v>Bisoprol fumarate 5 mg,Amlodine Besilate 5 mg per tablets.</v>
      </c>
      <c r="H56" s="634"/>
    </row>
    <row r="57" spans="1:11" ht="18.75" x14ac:dyDescent="0.3">
      <c r="A57" s="844" t="s">
        <v>87</v>
      </c>
      <c r="B57" s="843">
        <f>Uniformity!C46</f>
        <v>150.64149999999998</v>
      </c>
      <c r="H57" s="634"/>
    </row>
    <row r="58" spans="1:11" ht="19.5" customHeight="1" thickBot="1" x14ac:dyDescent="0.35">
      <c r="H58" s="634"/>
    </row>
    <row r="59" spans="1:11" s="690" customFormat="1" ht="27" customHeight="1" thickBot="1" x14ac:dyDescent="0.3">
      <c r="A59" s="766" t="s">
        <v>88</v>
      </c>
      <c r="B59" s="765">
        <v>25</v>
      </c>
      <c r="C59" s="637"/>
      <c r="D59" s="842" t="s">
        <v>150</v>
      </c>
      <c r="E59" s="841" t="s">
        <v>62</v>
      </c>
      <c r="F59" s="841" t="s">
        <v>63</v>
      </c>
      <c r="G59" s="841" t="s">
        <v>149</v>
      </c>
      <c r="H59" s="840" t="s">
        <v>148</v>
      </c>
      <c r="K59" s="730"/>
    </row>
    <row r="60" spans="1:11" s="690" customFormat="1" ht="26.25" customHeight="1" x14ac:dyDescent="0.25">
      <c r="A60" s="746" t="s">
        <v>167</v>
      </c>
      <c r="B60" s="711">
        <v>1</v>
      </c>
      <c r="C60" s="922" t="s">
        <v>146</v>
      </c>
      <c r="D60" s="925">
        <v>149.97999999999999</v>
      </c>
      <c r="E60" s="833">
        <v>1</v>
      </c>
      <c r="F60" s="832">
        <v>62228815</v>
      </c>
      <c r="G60" s="839">
        <f>IF(ISBLANK(F60),"-",(F60/$D$50*$D$47*$B$68)*($B$57/$D$60))</f>
        <v>6.439236078920608</v>
      </c>
      <c r="H60" s="838">
        <f t="shared" ref="H60:H71" si="0">IF(ISBLANK(F60),"-",G60/$B$56)</f>
        <v>0.92650878833390038</v>
      </c>
      <c r="K60" s="730"/>
    </row>
    <row r="61" spans="1:11" s="690" customFormat="1" ht="26.25" customHeight="1" x14ac:dyDescent="0.25">
      <c r="A61" s="746" t="s">
        <v>166</v>
      </c>
      <c r="B61" s="711">
        <v>1</v>
      </c>
      <c r="C61" s="906"/>
      <c r="D61" s="926"/>
      <c r="E61" s="829">
        <v>2</v>
      </c>
      <c r="F61" s="721">
        <v>62514426</v>
      </c>
      <c r="G61" s="837">
        <f>IF(ISBLANK(F61),"-",(F61/$D$50*$D$47*$B$68)*($B$57/$D$60))</f>
        <v>6.4687901794725251</v>
      </c>
      <c r="H61" s="827">
        <f t="shared" si="0"/>
        <v>0.93076117690252158</v>
      </c>
      <c r="K61" s="730"/>
    </row>
    <row r="62" spans="1:11" s="690" customFormat="1" ht="26.25" customHeight="1" x14ac:dyDescent="0.25">
      <c r="A62" s="746" t="s">
        <v>165</v>
      </c>
      <c r="B62" s="711">
        <v>1</v>
      </c>
      <c r="C62" s="906"/>
      <c r="D62" s="926"/>
      <c r="E62" s="829">
        <v>3</v>
      </c>
      <c r="F62" s="721">
        <v>62320920</v>
      </c>
      <c r="G62" s="837">
        <f>IF(ISBLANK(F62),"-",(F62/$D$50*$D$47*$B$68)*($B$57/$D$60))</f>
        <v>6.4487668057880407</v>
      </c>
      <c r="H62" s="827">
        <f t="shared" si="0"/>
        <v>0.92788011594072528</v>
      </c>
      <c r="K62" s="730"/>
    </row>
    <row r="63" spans="1:11" ht="27" customHeight="1" thickBot="1" x14ac:dyDescent="0.35">
      <c r="A63" s="746" t="s">
        <v>164</v>
      </c>
      <c r="B63" s="711">
        <v>1</v>
      </c>
      <c r="C63" s="923"/>
      <c r="D63" s="927"/>
      <c r="E63" s="826">
        <v>4</v>
      </c>
      <c r="F63" s="825"/>
      <c r="G63" s="837" t="str">
        <f>IF(ISBLANK(F63),"-",(F63/$D$50*$D$47*$B$68)*($B$57/$D$60))</f>
        <v>-</v>
      </c>
      <c r="H63" s="827" t="str">
        <f t="shared" si="0"/>
        <v>-</v>
      </c>
    </row>
    <row r="64" spans="1:11" ht="26.25" customHeight="1" x14ac:dyDescent="0.3">
      <c r="A64" s="746" t="s">
        <v>163</v>
      </c>
      <c r="B64" s="711">
        <v>1</v>
      </c>
      <c r="C64" s="922" t="s">
        <v>145</v>
      </c>
      <c r="D64" s="925">
        <v>150.08000000000001</v>
      </c>
      <c r="E64" s="833">
        <v>1</v>
      </c>
      <c r="F64" s="832">
        <v>61420039</v>
      </c>
      <c r="G64" s="831">
        <f>IF(ISBLANK(F64),"-",(F64/$D$50*$D$47*$B$68)*($B$57/$D$64))</f>
        <v>6.3513117873669724</v>
      </c>
      <c r="H64" s="836">
        <f t="shared" si="0"/>
        <v>0.91385781113193842</v>
      </c>
    </row>
    <row r="65" spans="1:8" ht="26.25" customHeight="1" x14ac:dyDescent="0.3">
      <c r="A65" s="746" t="s">
        <v>162</v>
      </c>
      <c r="B65" s="711">
        <v>1</v>
      </c>
      <c r="C65" s="906"/>
      <c r="D65" s="926"/>
      <c r="E65" s="829">
        <v>2</v>
      </c>
      <c r="F65" s="721">
        <v>61260885</v>
      </c>
      <c r="G65" s="828">
        <f>IF(ISBLANK(F65),"-",(F65/$D$50*$D$47*$B$68)*($B$57/$D$64))</f>
        <v>6.334854020607712</v>
      </c>
      <c r="H65" s="835">
        <f t="shared" si="0"/>
        <v>0.91148978713780027</v>
      </c>
    </row>
    <row r="66" spans="1:8" ht="26.25" customHeight="1" x14ac:dyDescent="0.3">
      <c r="A66" s="746" t="s">
        <v>161</v>
      </c>
      <c r="B66" s="711">
        <v>1</v>
      </c>
      <c r="C66" s="906"/>
      <c r="D66" s="926"/>
      <c r="E66" s="829">
        <v>3</v>
      </c>
      <c r="F66" s="721">
        <v>61147433</v>
      </c>
      <c r="G66" s="828">
        <f>IF(ISBLANK(F66),"-",(F66/$D$50*$D$47*$B$68)*($B$57/$D$64))</f>
        <v>6.3231221976288916</v>
      </c>
      <c r="H66" s="835">
        <f t="shared" si="0"/>
        <v>0.90980175505451677</v>
      </c>
    </row>
    <row r="67" spans="1:8" ht="27" customHeight="1" thickBot="1" x14ac:dyDescent="0.35">
      <c r="A67" s="746" t="s">
        <v>160</v>
      </c>
      <c r="B67" s="711">
        <v>1</v>
      </c>
      <c r="C67" s="923"/>
      <c r="D67" s="927"/>
      <c r="E67" s="826">
        <v>4</v>
      </c>
      <c r="F67" s="825"/>
      <c r="G67" s="824" t="str">
        <f>IF(ISBLANK(F67),"-",(F67/$D$50*$D$47*$B$68)*($B$57/$D$64))</f>
        <v>-</v>
      </c>
      <c r="H67" s="834" t="str">
        <f t="shared" si="0"/>
        <v>-</v>
      </c>
    </row>
    <row r="68" spans="1:8" ht="21.75" customHeight="1" x14ac:dyDescent="0.3">
      <c r="A68" s="746" t="s">
        <v>121</v>
      </c>
      <c r="B68" s="745">
        <f>(B67/B66)*(B65/B64)*(B63/B62)*(B61/B60)*B59</f>
        <v>25</v>
      </c>
      <c r="C68" s="922" t="s">
        <v>144</v>
      </c>
      <c r="D68" s="925">
        <v>150.21</v>
      </c>
      <c r="E68" s="833">
        <v>1</v>
      </c>
      <c r="F68" s="832">
        <v>60243031</v>
      </c>
      <c r="G68" s="831">
        <f>IF(ISBLANK(F68),"-",(F68/$D$50*$D$47*$B$68)*($B$57/$D$68))</f>
        <v>6.224208527879453</v>
      </c>
      <c r="H68" s="827">
        <f t="shared" si="0"/>
        <v>0.89556957235675583</v>
      </c>
    </row>
    <row r="69" spans="1:8" ht="21.75" customHeight="1" thickBot="1" x14ac:dyDescent="0.35">
      <c r="A69" s="791" t="s">
        <v>179</v>
      </c>
      <c r="B69" s="830">
        <f>D47*B68/B56*B57</f>
        <v>150.64150000000001</v>
      </c>
      <c r="C69" s="906"/>
      <c r="D69" s="926"/>
      <c r="E69" s="829">
        <v>2</v>
      </c>
      <c r="F69" s="721">
        <v>60090007</v>
      </c>
      <c r="G69" s="828">
        <f>IF(ISBLANK(F69),"-",(F69/$D$50*$D$47*$B$68)*($B$57/$D$68))</f>
        <v>6.2083983458557395</v>
      </c>
      <c r="H69" s="827">
        <f t="shared" si="0"/>
        <v>0.89329472602240856</v>
      </c>
    </row>
    <row r="70" spans="1:8" ht="22.5" customHeight="1" x14ac:dyDescent="0.3">
      <c r="A70" s="910" t="s">
        <v>77</v>
      </c>
      <c r="B70" s="911"/>
      <c r="C70" s="906"/>
      <c r="D70" s="926"/>
      <c r="E70" s="829">
        <v>3</v>
      </c>
      <c r="F70" s="721">
        <v>60002698</v>
      </c>
      <c r="G70" s="828">
        <f>IF(ISBLANK(F70),"-",(F70/$D$50*$D$47*$B$68)*($B$57/$D$68))</f>
        <v>6.1993777269834816</v>
      </c>
      <c r="H70" s="827">
        <f t="shared" si="0"/>
        <v>0.89199679524942177</v>
      </c>
    </row>
    <row r="71" spans="1:8" ht="21.75" customHeight="1" thickBot="1" x14ac:dyDescent="0.35">
      <c r="A71" s="912"/>
      <c r="B71" s="913"/>
      <c r="C71" s="924"/>
      <c r="D71" s="927"/>
      <c r="E71" s="826">
        <v>4</v>
      </c>
      <c r="F71" s="825"/>
      <c r="G71" s="824" t="str">
        <f>IF(ISBLANK(F71),"-",(F71/$D$50*$D$47*$B$68)*($B$57/$D$68))</f>
        <v>-</v>
      </c>
      <c r="H71" s="823" t="str">
        <f t="shared" si="0"/>
        <v>-</v>
      </c>
    </row>
    <row r="72" spans="1:8" ht="26.25" customHeight="1" x14ac:dyDescent="0.3">
      <c r="A72" s="634"/>
      <c r="B72" s="634"/>
      <c r="C72" s="634"/>
      <c r="D72" s="634"/>
      <c r="E72" s="634"/>
      <c r="F72" s="634"/>
      <c r="G72" s="822" t="s">
        <v>70</v>
      </c>
      <c r="H72" s="821">
        <f>AVERAGE(H60:H71)</f>
        <v>0.91124005868110991</v>
      </c>
    </row>
    <row r="73" spans="1:8" ht="26.25" customHeight="1" x14ac:dyDescent="0.3">
      <c r="C73" s="634"/>
      <c r="D73" s="634"/>
      <c r="E73" s="634"/>
      <c r="F73" s="634"/>
      <c r="G73" s="774" t="s">
        <v>83</v>
      </c>
      <c r="H73" s="820">
        <f>STDEV(H60:H71)/H72</f>
        <v>1.6633868496170767E-2</v>
      </c>
    </row>
    <row r="74" spans="1:8" ht="27" customHeight="1" thickBot="1" x14ac:dyDescent="0.35">
      <c r="A74" s="634"/>
      <c r="B74" s="634"/>
      <c r="C74" s="634"/>
      <c r="D74" s="634"/>
      <c r="E74" s="635"/>
      <c r="F74" s="634"/>
      <c r="G74" s="772" t="s">
        <v>20</v>
      </c>
      <c r="H74" s="819">
        <f>COUNT(H60:H71)</f>
        <v>9</v>
      </c>
    </row>
    <row r="75" spans="1:8" ht="18.75" x14ac:dyDescent="0.3">
      <c r="A75" s="634"/>
      <c r="B75" s="634"/>
      <c r="C75" s="634"/>
      <c r="D75" s="634"/>
      <c r="E75" s="635"/>
      <c r="F75" s="634"/>
      <c r="G75" s="645"/>
      <c r="H75" s="817"/>
    </row>
    <row r="76" spans="1:8" ht="26.25" customHeight="1" x14ac:dyDescent="0.3">
      <c r="A76" s="639" t="s">
        <v>95</v>
      </c>
      <c r="B76" s="645" t="s">
        <v>96</v>
      </c>
      <c r="C76" s="906" t="str">
        <f>B20</f>
        <v>Bisoprol fumarate 5 mg,Amlodine Besilate 5 mg per tablets.</v>
      </c>
      <c r="D76" s="906"/>
      <c r="E76" s="637" t="s">
        <v>97</v>
      </c>
      <c r="F76" s="637"/>
      <c r="G76" s="644">
        <f>H72</f>
        <v>0.91124005868110991</v>
      </c>
      <c r="H76" s="817"/>
    </row>
    <row r="77" spans="1:8" ht="18.75" x14ac:dyDescent="0.3">
      <c r="A77" s="655" t="s">
        <v>104</v>
      </c>
      <c r="B77" s="655" t="s">
        <v>105</v>
      </c>
    </row>
    <row r="78" spans="1:8" ht="18.75" x14ac:dyDescent="0.3">
      <c r="A78" s="655"/>
      <c r="B78" s="655"/>
    </row>
    <row r="79" spans="1:8" ht="26.25" customHeight="1" x14ac:dyDescent="0.3">
      <c r="A79" s="639" t="s">
        <v>4</v>
      </c>
      <c r="B79" s="919" t="str">
        <f>B26</f>
        <v>Amlodipine Besilate</v>
      </c>
      <c r="C79" s="919"/>
    </row>
    <row r="80" spans="1:8" ht="26.25" customHeight="1" x14ac:dyDescent="0.3">
      <c r="A80" s="645" t="s">
        <v>48</v>
      </c>
      <c r="B80" s="935" t="str">
        <f>B27</f>
        <v>A76-1</v>
      </c>
      <c r="C80" s="935"/>
    </row>
    <row r="81" spans="1:11" ht="27" customHeight="1" thickBot="1" x14ac:dyDescent="0.35">
      <c r="A81" s="645" t="s">
        <v>6</v>
      </c>
      <c r="B81" s="818">
        <f>B28</f>
        <v>100.12</v>
      </c>
    </row>
    <row r="82" spans="1:11" s="690" customFormat="1" ht="27" customHeight="1" thickBot="1" x14ac:dyDescent="0.3">
      <c r="A82" s="645" t="s">
        <v>49</v>
      </c>
      <c r="B82" s="818">
        <f>B29</f>
        <v>0</v>
      </c>
      <c r="C82" s="914" t="s">
        <v>178</v>
      </c>
      <c r="D82" s="915"/>
      <c r="E82" s="915"/>
      <c r="F82" s="915"/>
      <c r="G82" s="916"/>
      <c r="H82" s="728"/>
      <c r="I82" s="730"/>
      <c r="J82" s="730"/>
      <c r="K82" s="730"/>
    </row>
    <row r="83" spans="1:11" s="690" customFormat="1" ht="19.5" customHeight="1" thickBot="1" x14ac:dyDescent="0.3">
      <c r="A83" s="645" t="s">
        <v>51</v>
      </c>
      <c r="B83" s="817">
        <f>B81-B82</f>
        <v>100.12</v>
      </c>
      <c r="C83" s="816"/>
      <c r="D83" s="816"/>
      <c r="E83" s="816"/>
      <c r="F83" s="816"/>
      <c r="G83" s="815"/>
      <c r="H83" s="728"/>
      <c r="I83" s="730"/>
      <c r="J83" s="730"/>
      <c r="K83" s="730"/>
    </row>
    <row r="84" spans="1:11" s="690" customFormat="1" ht="27" customHeight="1" thickBot="1" x14ac:dyDescent="0.3">
      <c r="A84" s="645" t="s">
        <v>52</v>
      </c>
      <c r="B84" s="732">
        <v>1</v>
      </c>
      <c r="C84" s="907" t="s">
        <v>53</v>
      </c>
      <c r="D84" s="908"/>
      <c r="E84" s="908"/>
      <c r="F84" s="908"/>
      <c r="G84" s="908"/>
      <c r="H84" s="909"/>
      <c r="I84" s="730"/>
      <c r="J84" s="730"/>
      <c r="K84" s="730"/>
    </row>
    <row r="85" spans="1:11" s="690" customFormat="1" ht="27" customHeight="1" thickBot="1" x14ac:dyDescent="0.3">
      <c r="A85" s="645" t="s">
        <v>54</v>
      </c>
      <c r="B85" s="732">
        <v>1</v>
      </c>
      <c r="C85" s="907" t="s">
        <v>55</v>
      </c>
      <c r="D85" s="908"/>
      <c r="E85" s="908"/>
      <c r="F85" s="908"/>
      <c r="G85" s="908"/>
      <c r="H85" s="909"/>
      <c r="I85" s="730"/>
      <c r="J85" s="730"/>
      <c r="K85" s="730"/>
    </row>
    <row r="86" spans="1:11" s="690" customFormat="1" ht="18.75" x14ac:dyDescent="0.25">
      <c r="A86" s="645"/>
      <c r="B86" s="731"/>
      <c r="C86" s="654"/>
      <c r="D86" s="654"/>
      <c r="E86" s="654"/>
      <c r="F86" s="654"/>
      <c r="G86" s="654"/>
      <c r="H86" s="654"/>
      <c r="I86" s="730"/>
      <c r="J86" s="730"/>
      <c r="K86" s="730"/>
    </row>
    <row r="87" spans="1:11" ht="18.75" x14ac:dyDescent="0.3">
      <c r="A87" s="645" t="s">
        <v>56</v>
      </c>
      <c r="B87" s="729">
        <f>B84/B85</f>
        <v>1</v>
      </c>
      <c r="C87" s="637" t="s">
        <v>57</v>
      </c>
      <c r="H87" s="728"/>
    </row>
    <row r="88" spans="1:11" ht="19.5" customHeight="1" thickBot="1" x14ac:dyDescent="0.35">
      <c r="A88" s="645"/>
      <c r="B88" s="729"/>
      <c r="H88" s="728"/>
    </row>
    <row r="89" spans="1:11" ht="27" customHeight="1" thickBot="1" x14ac:dyDescent="0.35">
      <c r="A89" s="766" t="s">
        <v>58</v>
      </c>
      <c r="B89" s="765">
        <v>50</v>
      </c>
      <c r="D89" s="764" t="s">
        <v>59</v>
      </c>
      <c r="E89" s="814"/>
      <c r="F89" s="920" t="s">
        <v>60</v>
      </c>
      <c r="G89" s="921"/>
    </row>
    <row r="90" spans="1:11" ht="26.25" customHeight="1" x14ac:dyDescent="0.3">
      <c r="A90" s="746" t="s">
        <v>176</v>
      </c>
      <c r="B90" s="711">
        <v>5</v>
      </c>
      <c r="C90" s="642" t="s">
        <v>62</v>
      </c>
      <c r="D90" s="812" t="s">
        <v>63</v>
      </c>
      <c r="E90" s="813" t="s">
        <v>64</v>
      </c>
      <c r="F90" s="812" t="s">
        <v>63</v>
      </c>
      <c r="G90" s="811" t="s">
        <v>64</v>
      </c>
    </row>
    <row r="91" spans="1:11" ht="26.25" customHeight="1" x14ac:dyDescent="0.3">
      <c r="A91" s="746" t="s">
        <v>174</v>
      </c>
      <c r="B91" s="711">
        <v>50</v>
      </c>
      <c r="C91" s="810">
        <v>1</v>
      </c>
      <c r="D91" s="723">
        <v>837377</v>
      </c>
      <c r="E91" s="809">
        <f>IF(ISBLANK(D91),"-",$D$101/$D$98*D91)</f>
        <v>968024.71293706808</v>
      </c>
      <c r="F91" s="808">
        <v>906850</v>
      </c>
      <c r="G91" s="807">
        <f>IF(ISBLANK(F91),"-",$D$101/$F$98*F91)</f>
        <v>935094.09326752066</v>
      </c>
    </row>
    <row r="92" spans="1:11" ht="26.25" customHeight="1" x14ac:dyDescent="0.3">
      <c r="A92" s="746" t="s">
        <v>173</v>
      </c>
      <c r="B92" s="711">
        <v>5</v>
      </c>
      <c r="C92" s="634">
        <v>2</v>
      </c>
      <c r="D92" s="721">
        <v>831669</v>
      </c>
      <c r="E92" s="806">
        <f>IF(ISBLANK(D92),"-",$D$101/$D$98*D92)</f>
        <v>961426.14973143337</v>
      </c>
      <c r="F92" s="805">
        <v>907518</v>
      </c>
      <c r="G92" s="804">
        <f>IF(ISBLANK(F92),"-",$D$101/$F$98*F92)</f>
        <v>935782.8983116874</v>
      </c>
    </row>
    <row r="93" spans="1:11" ht="26.25" customHeight="1" x14ac:dyDescent="0.3">
      <c r="A93" s="746" t="s">
        <v>172</v>
      </c>
      <c r="B93" s="711">
        <v>50</v>
      </c>
      <c r="C93" s="634">
        <v>3</v>
      </c>
      <c r="D93" s="721">
        <v>830282</v>
      </c>
      <c r="E93" s="806">
        <f>IF(ISBLANK(D93),"-",$D$101/$D$98*D93)</f>
        <v>959822.74973735213</v>
      </c>
      <c r="F93" s="805">
        <v>900119</v>
      </c>
      <c r="G93" s="804">
        <f>IF(ISBLANK(F93),"-",$D$101/$F$98*F93)</f>
        <v>928153.45441679156</v>
      </c>
    </row>
    <row r="94" spans="1:11" ht="26.25" customHeight="1" x14ac:dyDescent="0.3">
      <c r="A94" s="746" t="s">
        <v>171</v>
      </c>
      <c r="B94" s="711">
        <v>1</v>
      </c>
      <c r="C94" s="803">
        <v>4</v>
      </c>
      <c r="D94" s="718"/>
      <c r="E94" s="802" t="str">
        <f>IF(ISBLANK(D94),"-",$D$101/$D$98*D94)</f>
        <v>-</v>
      </c>
      <c r="F94" s="801"/>
      <c r="G94" s="800" t="str">
        <f>IF(ISBLANK(F94),"-",$D$101/$F$98*F94)</f>
        <v>-</v>
      </c>
    </row>
    <row r="95" spans="1:11" ht="27" customHeight="1" thickBot="1" x14ac:dyDescent="0.35">
      <c r="A95" s="746" t="s">
        <v>170</v>
      </c>
      <c r="B95" s="711">
        <v>1</v>
      </c>
      <c r="C95" s="645" t="s">
        <v>70</v>
      </c>
      <c r="D95" s="799">
        <f>AVERAGE(D91:D94)</f>
        <v>833109.33333333337</v>
      </c>
      <c r="E95" s="798">
        <f>AVERAGE(E91:E94)</f>
        <v>963091.20413528441</v>
      </c>
      <c r="F95" s="797">
        <f>AVERAGE(F91:F94)</f>
        <v>904829</v>
      </c>
      <c r="G95" s="796">
        <f>AVERAGE(G91:G94)</f>
        <v>933010.14866533317</v>
      </c>
    </row>
    <row r="96" spans="1:11" ht="26.25" customHeight="1" x14ac:dyDescent="0.3">
      <c r="A96" s="746" t="s">
        <v>169</v>
      </c>
      <c r="B96" s="711">
        <v>1</v>
      </c>
      <c r="C96" s="795" t="s">
        <v>153</v>
      </c>
      <c r="D96" s="794">
        <v>33.36</v>
      </c>
      <c r="E96" s="637"/>
      <c r="F96" s="793">
        <v>37.4</v>
      </c>
    </row>
    <row r="97" spans="1:9" ht="26.25" customHeight="1" x14ac:dyDescent="0.3">
      <c r="A97" s="746" t="s">
        <v>168</v>
      </c>
      <c r="B97" s="711">
        <v>1</v>
      </c>
      <c r="C97" s="787" t="s">
        <v>152</v>
      </c>
      <c r="D97" s="781">
        <f>D96*$B$87</f>
        <v>33.36</v>
      </c>
      <c r="E97" s="634"/>
      <c r="F97" s="792">
        <f>F96*$B$87</f>
        <v>37.4</v>
      </c>
    </row>
    <row r="98" spans="1:9" ht="19.5" customHeight="1" thickBot="1" x14ac:dyDescent="0.35">
      <c r="A98" s="791" t="s">
        <v>75</v>
      </c>
      <c r="B98" s="790">
        <f>(B97/B96)*(B95/B94)*(B93/B92)*(B91/B90)*B89</f>
        <v>5000</v>
      </c>
      <c r="C98" s="787" t="s">
        <v>76</v>
      </c>
      <c r="D98" s="789">
        <f>D97*$B$83/100</f>
        <v>33.400032000000003</v>
      </c>
      <c r="E98" s="635"/>
      <c r="F98" s="788">
        <f>F97*$B$83/100</f>
        <v>37.444879999999998</v>
      </c>
    </row>
    <row r="99" spans="1:9" ht="19.5" customHeight="1" thickBot="1" x14ac:dyDescent="0.35">
      <c r="A99" s="910" t="s">
        <v>77</v>
      </c>
      <c r="B99" s="911"/>
      <c r="C99" s="787" t="s">
        <v>78</v>
      </c>
      <c r="D99" s="786">
        <f>D98/$B$98</f>
        <v>6.6800064000000006E-3</v>
      </c>
      <c r="E99" s="785"/>
      <c r="F99" s="784">
        <f>F98/$B$98</f>
        <v>7.4889759999999996E-3</v>
      </c>
      <c r="G99" s="769"/>
      <c r="H99" s="768"/>
    </row>
    <row r="100" spans="1:9" ht="19.5" customHeight="1" thickBot="1" x14ac:dyDescent="0.35">
      <c r="A100" s="912"/>
      <c r="B100" s="913"/>
      <c r="C100" s="782" t="s">
        <v>79</v>
      </c>
      <c r="D100" s="783">
        <f>$B$56/$B$116</f>
        <v>7.7222222222222223E-3</v>
      </c>
      <c r="F100" s="780"/>
      <c r="G100" s="775"/>
      <c r="H100" s="768"/>
    </row>
    <row r="101" spans="1:9" ht="18.75" x14ac:dyDescent="0.3">
      <c r="C101" s="782" t="s">
        <v>80</v>
      </c>
      <c r="D101" s="781">
        <f>D100*$B$98</f>
        <v>38.611111111111114</v>
      </c>
      <c r="F101" s="780"/>
      <c r="G101" s="769"/>
      <c r="H101" s="768"/>
    </row>
    <row r="102" spans="1:9" ht="19.5" customHeight="1" thickBot="1" x14ac:dyDescent="0.35">
      <c r="C102" s="779" t="s">
        <v>81</v>
      </c>
      <c r="D102" s="778">
        <f>D101/B34</f>
        <v>38.611111111111114</v>
      </c>
      <c r="F102" s="770"/>
      <c r="G102" s="769"/>
      <c r="H102" s="768"/>
      <c r="I102" s="699"/>
    </row>
    <row r="103" spans="1:9" ht="18.75" x14ac:dyDescent="0.3">
      <c r="C103" s="777" t="s">
        <v>135</v>
      </c>
      <c r="D103" s="776">
        <f>AVERAGE(E91:E94,G91:G94)</f>
        <v>948050.67640030896</v>
      </c>
      <c r="F103" s="770"/>
      <c r="G103" s="775"/>
      <c r="H103" s="768"/>
      <c r="I103" s="657"/>
    </row>
    <row r="104" spans="1:9" ht="18.75" x14ac:dyDescent="0.3">
      <c r="C104" s="774" t="s">
        <v>83</v>
      </c>
      <c r="D104" s="773">
        <f>STDEV(E91:E94,G91:G94)/D103</f>
        <v>1.7842695591076846E-2</v>
      </c>
      <c r="F104" s="770"/>
      <c r="G104" s="769"/>
      <c r="H104" s="768"/>
      <c r="I104" s="657"/>
    </row>
    <row r="105" spans="1:9" ht="19.5" customHeight="1" thickBot="1" x14ac:dyDescent="0.35">
      <c r="C105" s="772" t="s">
        <v>20</v>
      </c>
      <c r="D105" s="771">
        <f>COUNT(E91:E94,G91:G94)</f>
        <v>6</v>
      </c>
      <c r="F105" s="770"/>
      <c r="G105" s="769"/>
      <c r="H105" s="768"/>
      <c r="I105" s="657"/>
    </row>
    <row r="106" spans="1:9" ht="19.5" customHeight="1" thickBot="1" x14ac:dyDescent="0.35">
      <c r="A106" s="767"/>
      <c r="B106" s="767"/>
      <c r="C106" s="767"/>
      <c r="D106" s="767"/>
      <c r="E106" s="767"/>
    </row>
    <row r="107" spans="1:9" ht="26.25" customHeight="1" x14ac:dyDescent="0.3">
      <c r="A107" s="766" t="s">
        <v>109</v>
      </c>
      <c r="B107" s="765">
        <v>900</v>
      </c>
      <c r="C107" s="764" t="s">
        <v>110</v>
      </c>
      <c r="D107" s="763" t="s">
        <v>63</v>
      </c>
      <c r="E107" s="762" t="s">
        <v>111</v>
      </c>
      <c r="F107" s="761" t="s">
        <v>112</v>
      </c>
    </row>
    <row r="108" spans="1:9" ht="26.25" customHeight="1" x14ac:dyDescent="0.3">
      <c r="A108" s="746" t="s">
        <v>167</v>
      </c>
      <c r="B108" s="711">
        <v>1</v>
      </c>
      <c r="C108" s="750">
        <v>1</v>
      </c>
      <c r="D108" s="758">
        <v>781666</v>
      </c>
      <c r="E108" s="760">
        <f t="shared" ref="E108:E113" si="1">IF(ISBLANK(D108),"-",D108/$D$103*$D$100*$B$116)</f>
        <v>5.7302619313844829</v>
      </c>
      <c r="F108" s="759">
        <f t="shared" ref="F108:F113" si="2">IF(ISBLANK(D108), "-", E108/$B$56)</f>
        <v>0.82449811962366659</v>
      </c>
    </row>
    <row r="109" spans="1:9" ht="26.25" customHeight="1" x14ac:dyDescent="0.3">
      <c r="A109" s="746" t="s">
        <v>166</v>
      </c>
      <c r="B109" s="711">
        <v>1</v>
      </c>
      <c r="C109" s="750">
        <v>2</v>
      </c>
      <c r="D109" s="758">
        <v>715275</v>
      </c>
      <c r="E109" s="757">
        <f t="shared" si="1"/>
        <v>5.2435606806117141</v>
      </c>
      <c r="F109" s="756">
        <f t="shared" si="2"/>
        <v>0.7544691626779445</v>
      </c>
    </row>
    <row r="110" spans="1:9" ht="26.25" customHeight="1" x14ac:dyDescent="0.3">
      <c r="A110" s="746" t="s">
        <v>165</v>
      </c>
      <c r="B110" s="711">
        <v>1</v>
      </c>
      <c r="C110" s="750">
        <v>3</v>
      </c>
      <c r="D110" s="758">
        <v>806088</v>
      </c>
      <c r="E110" s="757">
        <f t="shared" si="1"/>
        <v>5.9092955044045103</v>
      </c>
      <c r="F110" s="756">
        <f t="shared" si="2"/>
        <v>0.85025834595748351</v>
      </c>
    </row>
    <row r="111" spans="1:9" ht="26.25" customHeight="1" x14ac:dyDescent="0.3">
      <c r="A111" s="746" t="s">
        <v>164</v>
      </c>
      <c r="B111" s="711">
        <v>1</v>
      </c>
      <c r="C111" s="750">
        <v>4</v>
      </c>
      <c r="D111" s="758">
        <v>825625</v>
      </c>
      <c r="E111" s="757">
        <f t="shared" si="1"/>
        <v>6.0525179643214795</v>
      </c>
      <c r="F111" s="756">
        <f t="shared" si="2"/>
        <v>0.87086589414697546</v>
      </c>
    </row>
    <row r="112" spans="1:9" ht="26.25" customHeight="1" x14ac:dyDescent="0.3">
      <c r="A112" s="746" t="s">
        <v>163</v>
      </c>
      <c r="B112" s="711">
        <v>1</v>
      </c>
      <c r="C112" s="750">
        <v>5</v>
      </c>
      <c r="D112" s="758">
        <v>833690</v>
      </c>
      <c r="E112" s="757">
        <f t="shared" si="1"/>
        <v>6.1116411223923386</v>
      </c>
      <c r="F112" s="756">
        <f t="shared" si="2"/>
        <v>0.87937282336580413</v>
      </c>
    </row>
    <row r="113" spans="1:11" ht="26.25" customHeight="1" x14ac:dyDescent="0.3">
      <c r="A113" s="746" t="s">
        <v>162</v>
      </c>
      <c r="B113" s="711">
        <v>1</v>
      </c>
      <c r="C113" s="755">
        <v>6</v>
      </c>
      <c r="D113" s="754">
        <v>847694</v>
      </c>
      <c r="E113" s="753">
        <f t="shared" si="1"/>
        <v>6.2143020902316826</v>
      </c>
      <c r="F113" s="752">
        <f t="shared" si="2"/>
        <v>0.89414418564484643</v>
      </c>
    </row>
    <row r="114" spans="1:11" ht="26.25" customHeight="1" x14ac:dyDescent="0.3">
      <c r="A114" s="746" t="s">
        <v>161</v>
      </c>
      <c r="B114" s="711">
        <v>1</v>
      </c>
      <c r="C114" s="750"/>
      <c r="D114" s="634"/>
      <c r="E114" s="637"/>
      <c r="F114" s="751"/>
    </row>
    <row r="115" spans="1:11" ht="26.25" customHeight="1" x14ac:dyDescent="0.3">
      <c r="A115" s="746" t="s">
        <v>160</v>
      </c>
      <c r="B115" s="711">
        <v>1</v>
      </c>
      <c r="C115" s="750"/>
      <c r="D115" s="749"/>
      <c r="E115" s="748" t="s">
        <v>70</v>
      </c>
      <c r="F115" s="747">
        <f>AVERAGE(F108:F113)</f>
        <v>0.84560142190278675</v>
      </c>
    </row>
    <row r="116" spans="1:11" ht="27" customHeight="1" thickBot="1" x14ac:dyDescent="0.35">
      <c r="A116" s="746" t="s">
        <v>121</v>
      </c>
      <c r="B116" s="745">
        <f>(B115/B114)*(B113/B112)*(B111/B110)*(B109/B108)*B107</f>
        <v>900</v>
      </c>
      <c r="C116" s="744"/>
      <c r="D116" s="743"/>
      <c r="E116" s="645" t="s">
        <v>83</v>
      </c>
      <c r="F116" s="742">
        <f>STDEV(F108:F113)/F115</f>
        <v>6.008518918568783E-2</v>
      </c>
    </row>
    <row r="117" spans="1:11" ht="19.5" customHeight="1" thickBot="1" x14ac:dyDescent="0.35">
      <c r="A117" s="910" t="s">
        <v>77</v>
      </c>
      <c r="B117" s="911"/>
      <c r="C117" s="741"/>
      <c r="D117" s="740"/>
      <c r="E117" s="739" t="s">
        <v>20</v>
      </c>
      <c r="F117" s="738">
        <f>COUNT(F108:F113)</f>
        <v>6</v>
      </c>
      <c r="I117" s="657"/>
    </row>
    <row r="118" spans="1:11" ht="19.5" customHeight="1" thickBot="1" x14ac:dyDescent="0.35">
      <c r="A118" s="912"/>
      <c r="B118" s="913"/>
      <c r="C118" s="637"/>
      <c r="D118" s="637"/>
      <c r="E118" s="637"/>
      <c r="F118" s="634"/>
      <c r="G118" s="637"/>
      <c r="H118" s="637"/>
    </row>
    <row r="119" spans="1:11" ht="18.75" x14ac:dyDescent="0.3">
      <c r="A119" s="654"/>
      <c r="B119" s="654"/>
      <c r="C119" s="637"/>
      <c r="D119" s="637"/>
      <c r="E119" s="637"/>
      <c r="F119" s="634"/>
      <c r="G119" s="637"/>
      <c r="H119" s="637"/>
    </row>
    <row r="120" spans="1:11" ht="18.75" x14ac:dyDescent="0.3">
      <c r="A120" s="656" t="s">
        <v>159</v>
      </c>
      <c r="B120" s="656" t="s">
        <v>177</v>
      </c>
      <c r="C120" s="646"/>
      <c r="D120" s="646"/>
      <c r="E120" s="646"/>
      <c r="F120" s="646"/>
      <c r="G120" s="646"/>
      <c r="H120" s="646"/>
    </row>
    <row r="121" spans="1:11" ht="18.75" x14ac:dyDescent="0.3">
      <c r="A121" s="656"/>
      <c r="B121" s="656"/>
      <c r="C121" s="646"/>
      <c r="D121" s="646"/>
      <c r="E121" s="646"/>
      <c r="F121" s="646"/>
      <c r="G121" s="646"/>
      <c r="H121" s="646"/>
    </row>
    <row r="122" spans="1:11" ht="18.75" x14ac:dyDescent="0.3">
      <c r="A122" s="737" t="s">
        <v>4</v>
      </c>
      <c r="B122" s="736" t="str">
        <f>B79</f>
        <v>Amlodipine Besilate</v>
      </c>
      <c r="C122" s="646"/>
      <c r="D122" s="646"/>
      <c r="E122" s="646"/>
      <c r="F122" s="646"/>
      <c r="G122" s="646"/>
      <c r="H122" s="646"/>
    </row>
    <row r="123" spans="1:11" ht="18.75" x14ac:dyDescent="0.3">
      <c r="A123" s="716" t="s">
        <v>48</v>
      </c>
      <c r="B123" s="736" t="str">
        <f>B80</f>
        <v>A76-1</v>
      </c>
      <c r="C123" s="646"/>
      <c r="D123" s="646"/>
      <c r="E123" s="646"/>
      <c r="F123" s="646"/>
      <c r="G123" s="646"/>
      <c r="H123" s="646"/>
    </row>
    <row r="124" spans="1:11" ht="19.5" customHeight="1" thickBot="1" x14ac:dyDescent="0.35">
      <c r="A124" s="716" t="s">
        <v>6</v>
      </c>
      <c r="B124" s="736">
        <v>100.12</v>
      </c>
      <c r="C124" s="646"/>
      <c r="D124" s="646"/>
      <c r="E124" s="646"/>
      <c r="F124" s="646"/>
      <c r="G124" s="646"/>
      <c r="H124" s="646"/>
    </row>
    <row r="125" spans="1:11" s="690" customFormat="1" ht="15.75" customHeight="1" thickBot="1" x14ac:dyDescent="0.35">
      <c r="A125" s="716" t="s">
        <v>49</v>
      </c>
      <c r="B125" s="736">
        <v>0</v>
      </c>
      <c r="C125" s="914" t="s">
        <v>106</v>
      </c>
      <c r="D125" s="915"/>
      <c r="E125" s="915"/>
      <c r="F125" s="915"/>
      <c r="G125" s="916"/>
      <c r="I125" s="730"/>
      <c r="J125" s="730"/>
      <c r="K125" s="730"/>
    </row>
    <row r="126" spans="1:11" s="690" customFormat="1" ht="19.5" customHeight="1" thickBot="1" x14ac:dyDescent="0.35">
      <c r="A126" s="716" t="s">
        <v>51</v>
      </c>
      <c r="B126" s="735">
        <f>B124-B125</f>
        <v>100.12</v>
      </c>
      <c r="C126" s="734"/>
      <c r="D126" s="734"/>
      <c r="E126" s="734"/>
      <c r="F126" s="734"/>
      <c r="G126" s="733"/>
      <c r="I126" s="730"/>
      <c r="J126" s="730"/>
      <c r="K126" s="730"/>
    </row>
    <row r="127" spans="1:11" s="690" customFormat="1" ht="27" customHeight="1" thickBot="1" x14ac:dyDescent="0.3">
      <c r="A127" s="645" t="s">
        <v>52</v>
      </c>
      <c r="B127" s="732">
        <v>1</v>
      </c>
      <c r="C127" s="907" t="s">
        <v>53</v>
      </c>
      <c r="D127" s="908"/>
      <c r="E127" s="908"/>
      <c r="F127" s="908"/>
      <c r="G127" s="908"/>
      <c r="H127" s="909"/>
      <c r="I127" s="730"/>
      <c r="J127" s="730"/>
      <c r="K127" s="730"/>
    </row>
    <row r="128" spans="1:11" s="690" customFormat="1" ht="27" customHeight="1" thickBot="1" x14ac:dyDescent="0.3">
      <c r="A128" s="645" t="s">
        <v>54</v>
      </c>
      <c r="B128" s="732">
        <v>1</v>
      </c>
      <c r="C128" s="907" t="s">
        <v>55</v>
      </c>
      <c r="D128" s="908"/>
      <c r="E128" s="908"/>
      <c r="F128" s="908"/>
      <c r="G128" s="908"/>
      <c r="H128" s="909"/>
      <c r="I128" s="730"/>
      <c r="J128" s="730"/>
      <c r="K128" s="730"/>
    </row>
    <row r="129" spans="1:11" s="690" customFormat="1" ht="18.75" x14ac:dyDescent="0.25">
      <c r="A129" s="645"/>
      <c r="B129" s="731"/>
      <c r="C129" s="654"/>
      <c r="D129" s="654"/>
      <c r="E129" s="654"/>
      <c r="F129" s="654"/>
      <c r="G129" s="654"/>
      <c r="H129" s="654"/>
      <c r="I129" s="730"/>
      <c r="J129" s="730"/>
      <c r="K129" s="730"/>
    </row>
    <row r="130" spans="1:11" ht="18.75" x14ac:dyDescent="0.3">
      <c r="A130" s="645" t="s">
        <v>56</v>
      </c>
      <c r="B130" s="729">
        <f>B127/B128</f>
        <v>1</v>
      </c>
      <c r="C130" s="637" t="s">
        <v>57</v>
      </c>
      <c r="H130" s="728"/>
    </row>
    <row r="131" spans="1:11" ht="19.5" customHeight="1" thickBot="1" x14ac:dyDescent="0.35">
      <c r="A131" s="656"/>
      <c r="B131" s="656"/>
      <c r="C131" s="646"/>
      <c r="D131" s="646"/>
      <c r="E131" s="646"/>
      <c r="F131" s="646"/>
      <c r="G131" s="646"/>
      <c r="H131" s="646"/>
    </row>
    <row r="132" spans="1:11" ht="27" customHeight="1" thickBot="1" x14ac:dyDescent="0.35">
      <c r="A132" s="687" t="s">
        <v>58</v>
      </c>
      <c r="B132" s="686">
        <v>50</v>
      </c>
      <c r="C132" s="646"/>
      <c r="D132" s="917" t="s">
        <v>59</v>
      </c>
      <c r="E132" s="918"/>
      <c r="F132" s="917" t="s">
        <v>60</v>
      </c>
      <c r="G132" s="918"/>
      <c r="H132" s="646"/>
    </row>
    <row r="133" spans="1:11" ht="26.25" customHeight="1" x14ac:dyDescent="0.3">
      <c r="A133" s="651" t="s">
        <v>176</v>
      </c>
      <c r="B133" s="670">
        <v>5</v>
      </c>
      <c r="C133" s="727" t="s">
        <v>175</v>
      </c>
      <c r="D133" s="726" t="s">
        <v>63</v>
      </c>
      <c r="E133" s="725" t="s">
        <v>64</v>
      </c>
      <c r="F133" s="726" t="s">
        <v>63</v>
      </c>
      <c r="G133" s="725" t="s">
        <v>64</v>
      </c>
      <c r="H133" s="646"/>
    </row>
    <row r="134" spans="1:11" ht="26.25" customHeight="1" x14ac:dyDescent="0.3">
      <c r="A134" s="651" t="s">
        <v>174</v>
      </c>
      <c r="B134" s="670">
        <v>50</v>
      </c>
      <c r="C134" s="724">
        <v>1</v>
      </c>
      <c r="D134" s="723">
        <v>903979</v>
      </c>
      <c r="E134" s="722">
        <f>IF(ISBLANK(D134),"-",$D$144/$D$141*D134)</f>
        <v>965968.39711191424</v>
      </c>
      <c r="F134" s="723">
        <v>830044</v>
      </c>
      <c r="G134" s="722">
        <f>IF(ISBLANK(F134),"-",$D$144/$F$141*F134)</f>
        <v>968841.0563229426</v>
      </c>
      <c r="H134" s="646"/>
    </row>
    <row r="135" spans="1:11" ht="26.25" customHeight="1" x14ac:dyDescent="0.3">
      <c r="A135" s="651" t="s">
        <v>173</v>
      </c>
      <c r="B135" s="670">
        <v>5</v>
      </c>
      <c r="C135" s="647">
        <v>2</v>
      </c>
      <c r="D135" s="721">
        <v>910431</v>
      </c>
      <c r="E135" s="720">
        <f>IF(ISBLANK(D135),"-",$D$144/$D$141*D135)</f>
        <v>972862.83613999572</v>
      </c>
      <c r="F135" s="721">
        <v>828710</v>
      </c>
      <c r="G135" s="720">
        <f>IF(ISBLANK(F135),"-",$D$144/$F$141*F135)</f>
        <v>967283.98950584047</v>
      </c>
      <c r="H135" s="646"/>
    </row>
    <row r="136" spans="1:11" ht="26.25" customHeight="1" x14ac:dyDescent="0.3">
      <c r="A136" s="651" t="s">
        <v>172</v>
      </c>
      <c r="B136" s="670">
        <v>50</v>
      </c>
      <c r="C136" s="647">
        <v>3</v>
      </c>
      <c r="D136" s="721">
        <v>899074</v>
      </c>
      <c r="E136" s="720">
        <f>IF(ISBLANK(D136),"-",$D$144/$D$141*D136)</f>
        <v>960727.04196114861</v>
      </c>
      <c r="F136" s="721">
        <v>814379</v>
      </c>
      <c r="G136" s="720">
        <f>IF(ISBLANK(F136),"-",$D$144/$F$141*F136)</f>
        <v>950556.60977878491</v>
      </c>
      <c r="H136" s="646"/>
    </row>
    <row r="137" spans="1:11" ht="26.25" customHeight="1" x14ac:dyDescent="0.3">
      <c r="A137" s="651" t="s">
        <v>171</v>
      </c>
      <c r="B137" s="670">
        <v>1</v>
      </c>
      <c r="C137" s="719">
        <v>4</v>
      </c>
      <c r="D137" s="718"/>
      <c r="E137" s="717" t="str">
        <f>IF(ISBLANK(D137),"-",$D$144/$D$141*D137)</f>
        <v>-</v>
      </c>
      <c r="F137" s="718"/>
      <c r="G137" s="717" t="str">
        <f>IF(ISBLANK(F137),"-",$D$144/$D$141*F137)</f>
        <v>-</v>
      </c>
      <c r="H137" s="646"/>
    </row>
    <row r="138" spans="1:11" ht="27" customHeight="1" thickBot="1" x14ac:dyDescent="0.35">
      <c r="A138" s="651" t="s">
        <v>170</v>
      </c>
      <c r="B138" s="670">
        <v>1</v>
      </c>
      <c r="C138" s="716" t="s">
        <v>70</v>
      </c>
      <c r="D138" s="714">
        <f>AVERAGE(D134:D137)</f>
        <v>904494.66666666663</v>
      </c>
      <c r="E138" s="715">
        <f>AVERAGE(E134:E137)</f>
        <v>966519.42507101956</v>
      </c>
      <c r="F138" s="714">
        <f>AVERAGE(F134:F137)</f>
        <v>824377.66666666663</v>
      </c>
      <c r="G138" s="713">
        <f>AVERAGE(G134:G137)</f>
        <v>962227.21853585599</v>
      </c>
      <c r="H138" s="646"/>
    </row>
    <row r="139" spans="1:11" ht="26.25" customHeight="1" x14ac:dyDescent="0.3">
      <c r="A139" s="651" t="s">
        <v>169</v>
      </c>
      <c r="B139" s="670">
        <v>1</v>
      </c>
      <c r="C139" s="712" t="s">
        <v>72</v>
      </c>
      <c r="D139" s="711">
        <v>36.090000000000003</v>
      </c>
      <c r="E139" s="646"/>
      <c r="F139" s="710">
        <v>33.04</v>
      </c>
      <c r="G139" s="646"/>
      <c r="H139" s="646"/>
    </row>
    <row r="140" spans="1:11" ht="26.25" customHeight="1" x14ac:dyDescent="0.3">
      <c r="A140" s="651" t="s">
        <v>168</v>
      </c>
      <c r="B140" s="670">
        <v>1</v>
      </c>
      <c r="C140" s="704" t="s">
        <v>74</v>
      </c>
      <c r="D140" s="703">
        <f>D139*B130</f>
        <v>36.090000000000003</v>
      </c>
      <c r="E140" s="647"/>
      <c r="F140" s="709">
        <f>F139*B130</f>
        <v>33.04</v>
      </c>
      <c r="G140" s="646"/>
      <c r="H140" s="646"/>
    </row>
    <row r="141" spans="1:11" ht="19.5" customHeight="1" thickBot="1" x14ac:dyDescent="0.35">
      <c r="A141" s="651" t="s">
        <v>75</v>
      </c>
      <c r="B141" s="665">
        <f>(B140/B139)*(B138/B137)*(B136/B135)*(B134/B133)*B132</f>
        <v>5000</v>
      </c>
      <c r="C141" s="704" t="s">
        <v>138</v>
      </c>
      <c r="D141" s="705">
        <f>D140*B126/100</f>
        <v>36.133308000000007</v>
      </c>
      <c r="E141" s="707"/>
      <c r="F141" s="708">
        <f>F140*B126/100</f>
        <v>33.079647999999999</v>
      </c>
      <c r="G141" s="646"/>
      <c r="H141" s="646"/>
    </row>
    <row r="142" spans="1:11" ht="19.5" customHeight="1" thickBot="1" x14ac:dyDescent="0.35">
      <c r="A142" s="910" t="s">
        <v>77</v>
      </c>
      <c r="B142" s="928"/>
      <c r="C142" s="704" t="s">
        <v>137</v>
      </c>
      <c r="D142" s="703">
        <f>D141/$B$141</f>
        <v>7.2266616000000016E-3</v>
      </c>
      <c r="E142" s="707"/>
      <c r="F142" s="706">
        <f>F141/$B$141</f>
        <v>6.6159295999999998E-3</v>
      </c>
      <c r="G142" s="690"/>
      <c r="H142" s="689"/>
    </row>
    <row r="143" spans="1:11" ht="19.5" customHeight="1" thickBot="1" x14ac:dyDescent="0.35">
      <c r="A143" s="912"/>
      <c r="B143" s="929"/>
      <c r="C143" s="704" t="s">
        <v>79</v>
      </c>
      <c r="D143" s="705">
        <f>$B$56/$B$159</f>
        <v>7.7222222222222223E-3</v>
      </c>
      <c r="E143" s="646"/>
      <c r="F143" s="702"/>
      <c r="G143" s="696"/>
      <c r="H143" s="689"/>
    </row>
    <row r="144" spans="1:11" ht="18.75" x14ac:dyDescent="0.3">
      <c r="A144" s="646"/>
      <c r="B144" s="646"/>
      <c r="C144" s="704" t="s">
        <v>80</v>
      </c>
      <c r="D144" s="703">
        <f>D143*$B$141</f>
        <v>38.611111111111114</v>
      </c>
      <c r="E144" s="646"/>
      <c r="F144" s="702"/>
      <c r="G144" s="690"/>
      <c r="H144" s="689"/>
    </row>
    <row r="145" spans="1:9" ht="19.5" customHeight="1" thickBot="1" x14ac:dyDescent="0.35">
      <c r="A145" s="646"/>
      <c r="B145" s="646"/>
      <c r="C145" s="701" t="s">
        <v>81</v>
      </c>
      <c r="D145" s="700">
        <f>D144/B130</f>
        <v>38.611111111111114</v>
      </c>
      <c r="E145" s="646"/>
      <c r="F145" s="691"/>
      <c r="G145" s="690"/>
      <c r="H145" s="689"/>
      <c r="I145" s="699"/>
    </row>
    <row r="146" spans="1:9" ht="18.75" x14ac:dyDescent="0.3">
      <c r="A146" s="646"/>
      <c r="B146" s="646"/>
      <c r="C146" s="698" t="s">
        <v>135</v>
      </c>
      <c r="D146" s="697">
        <f>AVERAGE(E134:E137,G134:G137)</f>
        <v>964373.32180343766</v>
      </c>
      <c r="E146" s="646"/>
      <c r="F146" s="691"/>
      <c r="G146" s="696"/>
      <c r="H146" s="689"/>
      <c r="I146" s="657"/>
    </row>
    <row r="147" spans="1:9" ht="18.75" x14ac:dyDescent="0.3">
      <c r="A147" s="646"/>
      <c r="B147" s="646"/>
      <c r="C147" s="695" t="s">
        <v>83</v>
      </c>
      <c r="D147" s="694">
        <f>STDEV(E134:E137,G134:G137)/D146</f>
        <v>8.1285424489895459E-3</v>
      </c>
      <c r="E147" s="646"/>
      <c r="F147" s="691"/>
      <c r="G147" s="690"/>
      <c r="H147" s="689"/>
      <c r="I147" s="657"/>
    </row>
    <row r="148" spans="1:9" ht="19.5" customHeight="1" thickBot="1" x14ac:dyDescent="0.35">
      <c r="A148" s="646"/>
      <c r="B148" s="646"/>
      <c r="C148" s="693" t="s">
        <v>20</v>
      </c>
      <c r="D148" s="692">
        <f>COUNT(E134:E137,G134:G137)</f>
        <v>6</v>
      </c>
      <c r="E148" s="646"/>
      <c r="F148" s="691"/>
      <c r="G148" s="690"/>
      <c r="H148" s="689"/>
      <c r="I148" s="657"/>
    </row>
    <row r="149" spans="1:9" ht="19.5" customHeight="1" thickBot="1" x14ac:dyDescent="0.35">
      <c r="A149" s="688"/>
      <c r="B149" s="688"/>
      <c r="C149" s="688"/>
      <c r="D149" s="688"/>
      <c r="E149" s="688"/>
      <c r="F149" s="646"/>
      <c r="G149" s="646"/>
      <c r="H149" s="646"/>
    </row>
    <row r="150" spans="1:9" ht="17.25" customHeight="1" x14ac:dyDescent="0.3">
      <c r="A150" s="687" t="s">
        <v>109</v>
      </c>
      <c r="B150" s="686">
        <v>900</v>
      </c>
      <c r="C150" s="685" t="s">
        <v>110</v>
      </c>
      <c r="D150" s="684" t="s">
        <v>63</v>
      </c>
      <c r="E150" s="683" t="s">
        <v>111</v>
      </c>
      <c r="F150" s="682" t="s">
        <v>112</v>
      </c>
      <c r="G150" s="646"/>
      <c r="H150" s="646"/>
    </row>
    <row r="151" spans="1:9" ht="26.25" customHeight="1" x14ac:dyDescent="0.3">
      <c r="A151" s="651" t="s">
        <v>167</v>
      </c>
      <c r="B151" s="670">
        <v>1</v>
      </c>
      <c r="C151" s="669">
        <v>1</v>
      </c>
      <c r="D151" s="681">
        <v>775234</v>
      </c>
      <c r="E151" s="680">
        <f t="shared" ref="E151:E156" si="3">IF(ISBLANK(D151),"-",D151/$D$146*$D$143*$B$159)</f>
        <v>5.5869196899021834</v>
      </c>
      <c r="F151" s="679">
        <f t="shared" ref="F151:F156" si="4">IF(ISBLANK(D151), "-", E151/$B$56)</f>
        <v>0.80387333667657312</v>
      </c>
      <c r="G151" s="646"/>
      <c r="H151" s="646"/>
    </row>
    <row r="152" spans="1:9" ht="26.25" customHeight="1" x14ac:dyDescent="0.3">
      <c r="A152" s="651" t="s">
        <v>166</v>
      </c>
      <c r="B152" s="670">
        <v>1</v>
      </c>
      <c r="C152" s="669">
        <v>2</v>
      </c>
      <c r="D152" s="678">
        <v>808188</v>
      </c>
      <c r="E152" s="677">
        <f t="shared" si="3"/>
        <v>5.8244110169866978</v>
      </c>
      <c r="F152" s="676">
        <f t="shared" si="4"/>
        <v>0.83804475064556805</v>
      </c>
      <c r="G152" s="646"/>
      <c r="H152" s="646"/>
    </row>
    <row r="153" spans="1:9" ht="26.25" customHeight="1" x14ac:dyDescent="0.3">
      <c r="A153" s="651" t="s">
        <v>165</v>
      </c>
      <c r="B153" s="670">
        <v>1</v>
      </c>
      <c r="C153" s="669">
        <v>3</v>
      </c>
      <c r="D153" s="678">
        <v>829948</v>
      </c>
      <c r="E153" s="677">
        <f t="shared" si="3"/>
        <v>5.9812299548200114</v>
      </c>
      <c r="F153" s="676">
        <f t="shared" si="4"/>
        <v>0.86060862659280735</v>
      </c>
      <c r="G153" s="646"/>
      <c r="H153" s="646"/>
    </row>
    <row r="154" spans="1:9" ht="26.25" customHeight="1" x14ac:dyDescent="0.3">
      <c r="A154" s="651" t="s">
        <v>164</v>
      </c>
      <c r="B154" s="670">
        <v>1</v>
      </c>
      <c r="C154" s="669">
        <v>4</v>
      </c>
      <c r="D154" s="678">
        <v>838364</v>
      </c>
      <c r="E154" s="677">
        <f t="shared" si="3"/>
        <v>6.0418819851878958</v>
      </c>
      <c r="F154" s="676">
        <f t="shared" si="4"/>
        <v>0.86933553743710723</v>
      </c>
      <c r="G154" s="646"/>
      <c r="H154" s="646"/>
    </row>
    <row r="155" spans="1:9" ht="26.25" customHeight="1" x14ac:dyDescent="0.3">
      <c r="A155" s="651" t="s">
        <v>163</v>
      </c>
      <c r="B155" s="670">
        <v>1</v>
      </c>
      <c r="C155" s="669">
        <v>5</v>
      </c>
      <c r="D155" s="678">
        <v>848116</v>
      </c>
      <c r="E155" s="677">
        <f t="shared" si="3"/>
        <v>6.1121622371065767</v>
      </c>
      <c r="F155" s="676">
        <f t="shared" si="4"/>
        <v>0.87944780390022681</v>
      </c>
      <c r="G155" s="646"/>
      <c r="H155" s="646"/>
    </row>
    <row r="156" spans="1:9" ht="26.25" customHeight="1" x14ac:dyDescent="0.3">
      <c r="A156" s="651" t="s">
        <v>162</v>
      </c>
      <c r="B156" s="670">
        <v>1</v>
      </c>
      <c r="C156" s="675">
        <v>6</v>
      </c>
      <c r="D156" s="674">
        <v>774513</v>
      </c>
      <c r="E156" s="673">
        <f t="shared" si="3"/>
        <v>5.5817236212359234</v>
      </c>
      <c r="F156" s="672">
        <f t="shared" si="4"/>
        <v>0.8031257008972551</v>
      </c>
      <c r="G156" s="646"/>
      <c r="H156" s="646"/>
    </row>
    <row r="157" spans="1:9" ht="26.25" customHeight="1" x14ac:dyDescent="0.3">
      <c r="A157" s="651" t="s">
        <v>161</v>
      </c>
      <c r="B157" s="670">
        <v>1</v>
      </c>
      <c r="C157" s="669"/>
      <c r="D157" s="647"/>
      <c r="E157" s="646"/>
      <c r="F157" s="671"/>
      <c r="G157" s="646"/>
      <c r="H157" s="646"/>
    </row>
    <row r="158" spans="1:9" ht="26.25" customHeight="1" x14ac:dyDescent="0.4">
      <c r="A158" s="651" t="s">
        <v>160</v>
      </c>
      <c r="B158" s="670">
        <v>1</v>
      </c>
      <c r="C158" s="669"/>
      <c r="D158" s="668"/>
      <c r="E158" s="667" t="s">
        <v>70</v>
      </c>
      <c r="F158" s="666">
        <f>AVERAGE(F151:F156)</f>
        <v>0.84240595935825635</v>
      </c>
      <c r="G158" s="646"/>
      <c r="H158" s="646"/>
    </row>
    <row r="159" spans="1:9" ht="27" customHeight="1" thickBot="1" x14ac:dyDescent="0.45">
      <c r="A159" s="651" t="s">
        <v>121</v>
      </c>
      <c r="B159" s="665">
        <f>(B158/B157)*(B156/B155)*(B154/B153)*(B152/B151)*B150</f>
        <v>900</v>
      </c>
      <c r="C159" s="664"/>
      <c r="D159" s="646"/>
      <c r="E159" s="663" t="s">
        <v>83</v>
      </c>
      <c r="F159" s="662">
        <f>STDEV(F151:F156)/F158</f>
        <v>3.9282568997056719E-2</v>
      </c>
      <c r="G159" s="646"/>
      <c r="H159" s="646"/>
    </row>
    <row r="160" spans="1:9" ht="27" customHeight="1" thickBot="1" x14ac:dyDescent="0.45">
      <c r="A160" s="910" t="s">
        <v>77</v>
      </c>
      <c r="B160" s="911"/>
      <c r="C160" s="661"/>
      <c r="D160" s="660"/>
      <c r="E160" s="659" t="s">
        <v>20</v>
      </c>
      <c r="F160" s="658">
        <f>COUNT(F151:F156)</f>
        <v>6</v>
      </c>
      <c r="G160" s="646"/>
      <c r="H160" s="646"/>
      <c r="I160" s="657"/>
    </row>
    <row r="161" spans="1:9" ht="19.5" customHeight="1" thickBot="1" x14ac:dyDescent="0.35">
      <c r="A161" s="912"/>
      <c r="B161" s="913"/>
      <c r="C161" s="646"/>
      <c r="D161" s="646"/>
      <c r="E161" s="646"/>
      <c r="F161" s="647"/>
      <c r="G161" s="646"/>
      <c r="H161" s="646"/>
    </row>
    <row r="162" spans="1:9" ht="18.75" x14ac:dyDescent="0.3">
      <c r="A162" s="654"/>
      <c r="B162" s="654"/>
      <c r="C162" s="646"/>
      <c r="D162" s="646"/>
      <c r="E162" s="646"/>
      <c r="F162" s="647"/>
      <c r="G162" s="646"/>
      <c r="H162" s="646"/>
    </row>
    <row r="163" spans="1:9" ht="27" customHeight="1" x14ac:dyDescent="0.3">
      <c r="A163" s="656" t="s">
        <v>159</v>
      </c>
      <c r="B163" s="655" t="s">
        <v>158</v>
      </c>
      <c r="C163" s="646"/>
      <c r="D163" s="646"/>
      <c r="E163" s="646"/>
      <c r="F163" s="647"/>
      <c r="G163" s="646"/>
      <c r="H163" s="646"/>
    </row>
    <row r="164" spans="1:9" ht="19.5" customHeight="1" thickBot="1" x14ac:dyDescent="0.35">
      <c r="A164" s="654"/>
      <c r="B164" s="654"/>
      <c r="C164" s="646"/>
      <c r="D164" s="646"/>
      <c r="E164" s="646"/>
      <c r="F164" s="647"/>
      <c r="G164" s="646"/>
      <c r="H164" s="646"/>
    </row>
    <row r="165" spans="1:9" ht="51" customHeight="1" x14ac:dyDescent="0.65">
      <c r="A165" s="653" t="s">
        <v>70</v>
      </c>
      <c r="B165" s="652">
        <f>AVERAGE(F108:F113,F151:F156)</f>
        <v>0.8440036906305215</v>
      </c>
      <c r="C165" s="470" t="s">
        <v>130</v>
      </c>
      <c r="D165" s="478" t="s">
        <v>122</v>
      </c>
      <c r="E165" s="1021" t="str">
        <f>B122</f>
        <v>Amlodipine Besilate</v>
      </c>
      <c r="F165" s="465" t="s">
        <v>123</v>
      </c>
      <c r="G165" s="646"/>
      <c r="H165" s="1022">
        <f>B165</f>
        <v>0.8440036906305215</v>
      </c>
      <c r="I165" s="477"/>
    </row>
    <row r="166" spans="1:9" ht="58.5" customHeight="1" x14ac:dyDescent="0.65">
      <c r="A166" s="651" t="s">
        <v>83</v>
      </c>
      <c r="B166" s="650">
        <f>STDEV(F108:F113,F151:F156)/B165</f>
        <v>4.8475839881068253E-2</v>
      </c>
      <c r="C166" s="470"/>
      <c r="D166" s="478" t="s">
        <v>129</v>
      </c>
      <c r="E166" s="478" t="s">
        <v>128</v>
      </c>
      <c r="F166" s="1023">
        <v>0.76</v>
      </c>
      <c r="G166" s="478" t="s">
        <v>127</v>
      </c>
      <c r="H166" s="477">
        <v>89</v>
      </c>
      <c r="I166" s="476"/>
    </row>
    <row r="167" spans="1:9" ht="27" customHeight="1" thickBot="1" x14ac:dyDescent="0.45">
      <c r="A167" s="649" t="s">
        <v>20</v>
      </c>
      <c r="B167" s="648">
        <f>COUNT(F108:F113,F151:F156)</f>
        <v>12</v>
      </c>
      <c r="C167" s="646"/>
      <c r="D167" s="646"/>
      <c r="E167" s="646"/>
      <c r="F167" s="647"/>
      <c r="G167" s="646"/>
      <c r="H167" s="646"/>
    </row>
    <row r="168" spans="1:9" ht="19.5" customHeight="1" thickBot="1" x14ac:dyDescent="0.35">
      <c r="A168" s="905"/>
      <c r="B168" s="905"/>
      <c r="C168" s="643"/>
      <c r="D168" s="643"/>
      <c r="E168" s="643"/>
      <c r="F168" s="643"/>
      <c r="G168" s="643"/>
      <c r="H168" s="643"/>
    </row>
    <row r="169" spans="1:9" ht="18.75" x14ac:dyDescent="0.3">
      <c r="A169" s="1015"/>
      <c r="B169" s="1019" t="s">
        <v>26</v>
      </c>
      <c r="C169" s="1020"/>
      <c r="D169" s="1015"/>
      <c r="E169" s="904" t="s">
        <v>27</v>
      </c>
      <c r="F169" s="641"/>
      <c r="G169" s="922" t="s">
        <v>28</v>
      </c>
      <c r="H169" s="922"/>
    </row>
    <row r="170" spans="1:9" ht="83.25" customHeight="1" x14ac:dyDescent="0.3">
      <c r="A170" s="1016" t="s">
        <v>29</v>
      </c>
      <c r="B170" s="1017"/>
      <c r="C170" s="1017"/>
      <c r="D170" s="1015"/>
      <c r="E170" s="640"/>
      <c r="F170" s="637"/>
      <c r="G170" s="640"/>
      <c r="H170" s="640"/>
    </row>
    <row r="171" spans="1:9" ht="84" customHeight="1" x14ac:dyDescent="0.3">
      <c r="A171" s="1016" t="s">
        <v>30</v>
      </c>
      <c r="B171" s="1018"/>
      <c r="C171" s="1018"/>
      <c r="D171" s="1015"/>
      <c r="E171" s="638"/>
      <c r="F171" s="637"/>
      <c r="G171" s="636"/>
      <c r="H171" s="636"/>
    </row>
    <row r="172" spans="1:9" ht="18.75" x14ac:dyDescent="0.3">
      <c r="A172" s="634"/>
      <c r="B172" s="634"/>
      <c r="C172" s="634"/>
      <c r="D172" s="634"/>
      <c r="E172" s="634"/>
      <c r="F172" s="635"/>
      <c r="G172" s="634"/>
      <c r="H172" s="634"/>
    </row>
    <row r="173" spans="1:9" ht="18.75" x14ac:dyDescent="0.3">
      <c r="A173" s="634"/>
      <c r="B173" s="634"/>
      <c r="C173" s="634"/>
      <c r="D173" s="634"/>
      <c r="E173" s="634"/>
      <c r="F173" s="635"/>
      <c r="G173" s="634"/>
      <c r="H173" s="634"/>
    </row>
    <row r="174" spans="1:9" ht="18.75" x14ac:dyDescent="0.3">
      <c r="A174" s="634"/>
      <c r="B174" s="634"/>
      <c r="C174" s="634"/>
      <c r="D174" s="634"/>
      <c r="E174" s="634"/>
      <c r="F174" s="635"/>
      <c r="G174" s="634"/>
      <c r="H174" s="634"/>
    </row>
    <row r="175" spans="1:9" ht="18.75" x14ac:dyDescent="0.3">
      <c r="A175" s="634"/>
      <c r="B175" s="634"/>
      <c r="C175" s="634"/>
      <c r="D175" s="634"/>
      <c r="E175" s="634"/>
      <c r="F175" s="635"/>
      <c r="G175" s="634"/>
      <c r="H175" s="634"/>
    </row>
    <row r="176" spans="1:9" ht="18.75" x14ac:dyDescent="0.3">
      <c r="A176" s="634"/>
      <c r="B176" s="634"/>
      <c r="C176" s="634"/>
      <c r="D176" s="634"/>
      <c r="E176" s="634"/>
      <c r="F176" s="635"/>
      <c r="G176" s="634"/>
      <c r="H176" s="634"/>
    </row>
    <row r="177" spans="1:8" ht="18.75" x14ac:dyDescent="0.3">
      <c r="A177" s="634"/>
      <c r="B177" s="634"/>
      <c r="C177" s="634"/>
      <c r="D177" s="634"/>
      <c r="E177" s="634"/>
      <c r="F177" s="635"/>
      <c r="G177" s="634"/>
      <c r="H177" s="634"/>
    </row>
    <row r="178" spans="1:8" ht="18.75" x14ac:dyDescent="0.3">
      <c r="A178" s="634"/>
      <c r="B178" s="634"/>
      <c r="C178" s="634"/>
      <c r="D178" s="634"/>
      <c r="E178" s="634"/>
      <c r="F178" s="635"/>
      <c r="G178" s="634"/>
      <c r="H178" s="634"/>
    </row>
    <row r="179" spans="1:8" ht="18.75" x14ac:dyDescent="0.3">
      <c r="A179" s="634"/>
      <c r="B179" s="634"/>
      <c r="C179" s="634"/>
      <c r="D179" s="634"/>
      <c r="E179" s="634"/>
      <c r="F179" s="635"/>
      <c r="G179" s="634"/>
      <c r="H179" s="634"/>
    </row>
    <row r="180" spans="1:8" ht="18.75" x14ac:dyDescent="0.3">
      <c r="A180" s="634"/>
      <c r="B180" s="634"/>
      <c r="C180" s="634"/>
      <c r="D180" s="634"/>
      <c r="E180" s="634"/>
      <c r="F180" s="635"/>
      <c r="G180" s="634"/>
      <c r="H180" s="634"/>
    </row>
    <row r="249" spans="1:1" x14ac:dyDescent="0.3">
      <c r="A249" s="633">
        <v>5</v>
      </c>
    </row>
  </sheetData>
  <sheetProtection formatCells="0" formatColumns="0"/>
  <mergeCells count="38">
    <mergeCell ref="G169:H169"/>
    <mergeCell ref="B169:C169"/>
    <mergeCell ref="A1:H7"/>
    <mergeCell ref="A8:H14"/>
    <mergeCell ref="A117:B118"/>
    <mergeCell ref="A99:B100"/>
    <mergeCell ref="A16:H16"/>
    <mergeCell ref="B79:C79"/>
    <mergeCell ref="B80:C80"/>
    <mergeCell ref="B26:C26"/>
    <mergeCell ref="B27:C27"/>
    <mergeCell ref="A17:H17"/>
    <mergeCell ref="D64:D67"/>
    <mergeCell ref="D60:D63"/>
    <mergeCell ref="D36:E36"/>
    <mergeCell ref="A70:B71"/>
    <mergeCell ref="B18:C18"/>
    <mergeCell ref="F89:G89"/>
    <mergeCell ref="C29:G29"/>
    <mergeCell ref="F36:G36"/>
    <mergeCell ref="C31:H31"/>
    <mergeCell ref="C32:H32"/>
    <mergeCell ref="C60:C63"/>
    <mergeCell ref="C68:C71"/>
    <mergeCell ref="C64:C67"/>
    <mergeCell ref="D68:D71"/>
    <mergeCell ref="C125:G125"/>
    <mergeCell ref="F132:G132"/>
    <mergeCell ref="A142:B143"/>
    <mergeCell ref="A160:B161"/>
    <mergeCell ref="C84:H84"/>
    <mergeCell ref="A46:B47"/>
    <mergeCell ref="C82:G82"/>
    <mergeCell ref="C127:H127"/>
    <mergeCell ref="C128:H128"/>
    <mergeCell ref="D132:E132"/>
    <mergeCell ref="C76:D76"/>
    <mergeCell ref="C85:H85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fitToHeight="2" orientation="landscape" horizontalDpi="4294967295" verticalDpi="4294967295" r:id="rId1"/>
  <headerFooter alignWithMargins="0">
    <oddHeader>&amp;LVer 2</oddHeader>
    <oddFooter>&amp;LNQCL/ADDO/014&amp;CPage &amp;P of &amp;N&amp;R&amp;D &amp;T</oddFooter>
  </headerFooter>
  <rowBreaks count="1" manualBreakCount="1">
    <brk id="7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8" zoomScale="47" zoomScaleNormal="70" zoomScaleSheetLayoutView="47" workbookViewId="0">
      <selection activeCell="D59" sqref="D5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5.85546875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989" t="s">
        <v>45</v>
      </c>
      <c r="B1" s="989"/>
      <c r="C1" s="989"/>
      <c r="D1" s="989"/>
      <c r="E1" s="989"/>
      <c r="F1" s="989"/>
      <c r="G1" s="989"/>
    </row>
    <row r="2" spans="1:7" x14ac:dyDescent="0.2">
      <c r="A2" s="989"/>
      <c r="B2" s="989"/>
      <c r="C2" s="989"/>
      <c r="D2" s="989"/>
      <c r="E2" s="989"/>
      <c r="F2" s="989"/>
      <c r="G2" s="989"/>
    </row>
    <row r="3" spans="1:7" x14ac:dyDescent="0.2">
      <c r="A3" s="989"/>
      <c r="B3" s="989"/>
      <c r="C3" s="989"/>
      <c r="D3" s="989"/>
      <c r="E3" s="989"/>
      <c r="F3" s="989"/>
      <c r="G3" s="989"/>
    </row>
    <row r="4" spans="1:7" x14ac:dyDescent="0.2">
      <c r="A4" s="989"/>
      <c r="B4" s="989"/>
      <c r="C4" s="989"/>
      <c r="D4" s="989"/>
      <c r="E4" s="989"/>
      <c r="F4" s="989"/>
      <c r="G4" s="989"/>
    </row>
    <row r="5" spans="1:7" x14ac:dyDescent="0.2">
      <c r="A5" s="989"/>
      <c r="B5" s="989"/>
      <c r="C5" s="989"/>
      <c r="D5" s="989"/>
      <c r="E5" s="989"/>
      <c r="F5" s="989"/>
      <c r="G5" s="989"/>
    </row>
    <row r="6" spans="1:7" x14ac:dyDescent="0.2">
      <c r="A6" s="989"/>
      <c r="B6" s="989"/>
      <c r="C6" s="989"/>
      <c r="D6" s="989"/>
      <c r="E6" s="989"/>
      <c r="F6" s="989"/>
      <c r="G6" s="989"/>
    </row>
    <row r="7" spans="1:7" x14ac:dyDescent="0.2">
      <c r="A7" s="989"/>
      <c r="B7" s="989"/>
      <c r="C7" s="989"/>
      <c r="D7" s="989"/>
      <c r="E7" s="989"/>
      <c r="F7" s="989"/>
      <c r="G7" s="989"/>
    </row>
    <row r="8" spans="1:7" x14ac:dyDescent="0.2">
      <c r="A8" s="990" t="s">
        <v>46</v>
      </c>
      <c r="B8" s="990"/>
      <c r="C8" s="990"/>
      <c r="D8" s="990"/>
      <c r="E8" s="990"/>
      <c r="F8" s="990"/>
      <c r="G8" s="990"/>
    </row>
    <row r="9" spans="1:7" x14ac:dyDescent="0.2">
      <c r="A9" s="990"/>
      <c r="B9" s="990"/>
      <c r="C9" s="990"/>
      <c r="D9" s="990"/>
      <c r="E9" s="990"/>
      <c r="F9" s="990"/>
      <c r="G9" s="990"/>
    </row>
    <row r="10" spans="1:7" x14ac:dyDescent="0.2">
      <c r="A10" s="990"/>
      <c r="B10" s="990"/>
      <c r="C10" s="990"/>
      <c r="D10" s="990"/>
      <c r="E10" s="990"/>
      <c r="F10" s="990"/>
      <c r="G10" s="990"/>
    </row>
    <row r="11" spans="1:7" x14ac:dyDescent="0.2">
      <c r="A11" s="990"/>
      <c r="B11" s="990"/>
      <c r="C11" s="990"/>
      <c r="D11" s="990"/>
      <c r="E11" s="990"/>
      <c r="F11" s="990"/>
      <c r="G11" s="990"/>
    </row>
    <row r="12" spans="1:7" x14ac:dyDescent="0.2">
      <c r="A12" s="990"/>
      <c r="B12" s="990"/>
      <c r="C12" s="990"/>
      <c r="D12" s="990"/>
      <c r="E12" s="990"/>
      <c r="F12" s="990"/>
      <c r="G12" s="990"/>
    </row>
    <row r="13" spans="1:7" x14ac:dyDescent="0.2">
      <c r="A13" s="990"/>
      <c r="B13" s="990"/>
      <c r="C13" s="990"/>
      <c r="D13" s="990"/>
      <c r="E13" s="990"/>
      <c r="F13" s="990"/>
      <c r="G13" s="990"/>
    </row>
    <row r="14" spans="1:7" x14ac:dyDescent="0.2">
      <c r="A14" s="990"/>
      <c r="B14" s="990"/>
      <c r="C14" s="990"/>
      <c r="D14" s="990"/>
      <c r="E14" s="990"/>
      <c r="F14" s="990"/>
      <c r="G14" s="990"/>
    </row>
    <row r="15" spans="1:7" ht="19.5" customHeight="1" x14ac:dyDescent="0.3">
      <c r="A15" s="281"/>
      <c r="B15" s="281"/>
      <c r="C15" s="281"/>
      <c r="D15" s="281"/>
      <c r="E15" s="281"/>
      <c r="F15" s="281"/>
      <c r="G15" s="281"/>
    </row>
    <row r="16" spans="1:7" ht="19.5" customHeight="1" x14ac:dyDescent="0.3">
      <c r="A16" s="1012" t="s">
        <v>31</v>
      </c>
      <c r="B16" s="1013"/>
      <c r="C16" s="1013"/>
      <c r="D16" s="1013"/>
      <c r="E16" s="1013"/>
      <c r="F16" s="1013"/>
      <c r="G16" s="1013"/>
    </row>
    <row r="17" spans="1:7" ht="18.75" customHeight="1" x14ac:dyDescent="0.3">
      <c r="A17" s="282" t="s">
        <v>47</v>
      </c>
      <c r="B17" s="282"/>
      <c r="C17" s="281"/>
      <c r="D17" s="281"/>
      <c r="E17" s="281"/>
      <c r="F17" s="281"/>
      <c r="G17" s="281"/>
    </row>
    <row r="18" spans="1:7" ht="26.25" customHeight="1" x14ac:dyDescent="0.4">
      <c r="A18" s="283" t="s">
        <v>33</v>
      </c>
      <c r="B18" s="1005" t="s">
        <v>5</v>
      </c>
      <c r="C18" s="1005"/>
      <c r="D18" s="284"/>
      <c r="E18" s="284"/>
      <c r="F18" s="281"/>
      <c r="G18" s="281"/>
    </row>
    <row r="19" spans="1:7" ht="26.25" customHeight="1" x14ac:dyDescent="0.4">
      <c r="A19" s="283" t="s">
        <v>34</v>
      </c>
      <c r="B19" s="457" t="s">
        <v>7</v>
      </c>
      <c r="C19" s="281">
        <v>36</v>
      </c>
      <c r="E19" s="281"/>
      <c r="F19" s="281"/>
      <c r="G19" s="281"/>
    </row>
    <row r="20" spans="1:7" ht="26.25" customHeight="1" x14ac:dyDescent="0.4">
      <c r="A20" s="283" t="s">
        <v>35</v>
      </c>
      <c r="B20" s="1006" t="s">
        <v>9</v>
      </c>
      <c r="C20" s="1006"/>
      <c r="D20" s="281"/>
      <c r="E20" s="281"/>
      <c r="F20" s="281"/>
      <c r="G20" s="281"/>
    </row>
    <row r="21" spans="1:7" ht="26.25" customHeight="1" x14ac:dyDescent="0.4">
      <c r="A21" s="283" t="s">
        <v>36</v>
      </c>
      <c r="B21" s="285" t="s">
        <v>11</v>
      </c>
      <c r="C21" s="285"/>
      <c r="D21" s="286"/>
      <c r="E21" s="286"/>
      <c r="F21" s="286"/>
      <c r="G21" s="286"/>
    </row>
    <row r="22" spans="1:7" ht="26.25" customHeight="1" x14ac:dyDescent="0.4">
      <c r="A22" s="283" t="s">
        <v>37</v>
      </c>
      <c r="B22" s="287">
        <v>42984.387777777774</v>
      </c>
      <c r="C22" s="288"/>
      <c r="D22" s="281"/>
      <c r="E22" s="281"/>
      <c r="F22" s="281"/>
      <c r="G22" s="281"/>
    </row>
    <row r="23" spans="1:7" ht="26.25" customHeight="1" x14ac:dyDescent="0.4">
      <c r="A23" s="283" t="s">
        <v>38</v>
      </c>
      <c r="B23" s="287"/>
      <c r="C23" s="288"/>
      <c r="D23" s="281"/>
      <c r="E23" s="281"/>
      <c r="F23" s="281"/>
      <c r="G23" s="281"/>
    </row>
    <row r="24" spans="1:7" ht="18.75" customHeight="1" x14ac:dyDescent="0.3">
      <c r="A24" s="283"/>
      <c r="B24" s="289"/>
      <c r="C24" s="281"/>
      <c r="D24" s="281"/>
      <c r="E24" s="281"/>
      <c r="F24" s="281"/>
      <c r="G24" s="281"/>
    </row>
    <row r="25" spans="1:7" ht="18.75" customHeight="1" x14ac:dyDescent="0.3">
      <c r="A25" s="290" t="s">
        <v>1</v>
      </c>
      <c r="B25" s="289"/>
      <c r="C25" s="281"/>
      <c r="D25" s="281"/>
      <c r="E25" s="281"/>
      <c r="F25" s="281"/>
      <c r="G25" s="281"/>
    </row>
    <row r="26" spans="1:7" ht="26.25" customHeight="1" x14ac:dyDescent="0.4">
      <c r="A26" s="291" t="s">
        <v>4</v>
      </c>
      <c r="B26" s="1005" t="s">
        <v>156</v>
      </c>
      <c r="C26" s="1005"/>
      <c r="D26" s="281"/>
      <c r="E26" s="281"/>
      <c r="F26" s="281"/>
      <c r="G26" s="281"/>
    </row>
    <row r="27" spans="1:7" ht="26.25" customHeight="1" x14ac:dyDescent="0.4">
      <c r="A27" s="292" t="s">
        <v>48</v>
      </c>
      <c r="B27" s="1006" t="s">
        <v>157</v>
      </c>
      <c r="C27" s="1006"/>
      <c r="D27" s="281"/>
      <c r="E27" s="281"/>
      <c r="F27" s="281"/>
      <c r="G27" s="281"/>
    </row>
    <row r="28" spans="1:7" ht="27" customHeight="1" x14ac:dyDescent="0.4">
      <c r="A28" s="292" t="s">
        <v>6</v>
      </c>
      <c r="B28" s="293">
        <v>100.12</v>
      </c>
      <c r="C28" s="281"/>
      <c r="D28" s="281"/>
      <c r="E28" s="281"/>
      <c r="F28" s="281"/>
      <c r="G28" s="281"/>
    </row>
    <row r="29" spans="1:7" ht="27" customHeight="1" x14ac:dyDescent="0.4">
      <c r="A29" s="292" t="s">
        <v>49</v>
      </c>
      <c r="B29" s="294">
        <v>0</v>
      </c>
      <c r="C29" s="992" t="s">
        <v>50</v>
      </c>
      <c r="D29" s="993"/>
      <c r="E29" s="993"/>
      <c r="F29" s="993"/>
      <c r="G29" s="1010"/>
    </row>
    <row r="30" spans="1:7" ht="19.5" customHeight="1" x14ac:dyDescent="0.3">
      <c r="A30" s="292" t="s">
        <v>51</v>
      </c>
      <c r="B30" s="296">
        <f>B28-B29</f>
        <v>100.12</v>
      </c>
      <c r="C30" s="297"/>
      <c r="D30" s="297"/>
      <c r="E30" s="297"/>
      <c r="F30" s="297"/>
      <c r="G30" s="297"/>
    </row>
    <row r="31" spans="1:7" ht="27" customHeight="1" x14ac:dyDescent="0.4">
      <c r="A31" s="292" t="s">
        <v>52</v>
      </c>
      <c r="B31" s="298">
        <v>1</v>
      </c>
      <c r="C31" s="992" t="s">
        <v>53</v>
      </c>
      <c r="D31" s="993"/>
      <c r="E31" s="993"/>
      <c r="F31" s="993"/>
      <c r="G31" s="1010"/>
    </row>
    <row r="32" spans="1:7" ht="27" customHeight="1" x14ac:dyDescent="0.4">
      <c r="A32" s="292" t="s">
        <v>54</v>
      </c>
      <c r="B32" s="298">
        <v>1</v>
      </c>
      <c r="C32" s="992" t="s">
        <v>55</v>
      </c>
      <c r="D32" s="993"/>
      <c r="E32" s="993"/>
      <c r="F32" s="993"/>
      <c r="G32" s="1010"/>
    </row>
    <row r="33" spans="1:7" ht="18.75" customHeight="1" x14ac:dyDescent="0.3">
      <c r="A33" s="292"/>
      <c r="B33" s="299"/>
      <c r="C33" s="300"/>
      <c r="D33" s="300"/>
      <c r="E33" s="300"/>
      <c r="F33" s="300"/>
      <c r="G33" s="300"/>
    </row>
    <row r="34" spans="1:7" ht="18.75" customHeight="1" x14ac:dyDescent="0.3">
      <c r="A34" s="292" t="s">
        <v>56</v>
      </c>
      <c r="B34" s="301">
        <f>B31/B32</f>
        <v>1</v>
      </c>
      <c r="C34" s="281" t="s">
        <v>57</v>
      </c>
      <c r="D34" s="281"/>
      <c r="E34" s="281"/>
      <c r="F34" s="281"/>
      <c r="G34" s="281"/>
    </row>
    <row r="35" spans="1:7" ht="19.5" customHeight="1" x14ac:dyDescent="0.3">
      <c r="A35" s="292"/>
      <c r="B35" s="296"/>
      <c r="C35" s="295"/>
      <c r="D35" s="295"/>
      <c r="E35" s="295"/>
      <c r="F35" s="295"/>
      <c r="G35" s="281"/>
    </row>
    <row r="36" spans="1:7" ht="27" customHeight="1" x14ac:dyDescent="0.4">
      <c r="A36" s="302" t="s">
        <v>58</v>
      </c>
      <c r="B36" s="303">
        <v>50</v>
      </c>
      <c r="C36" s="281"/>
      <c r="D36" s="994" t="s">
        <v>59</v>
      </c>
      <c r="E36" s="1011"/>
      <c r="F36" s="994" t="s">
        <v>60</v>
      </c>
      <c r="G36" s="995"/>
    </row>
    <row r="37" spans="1:7" ht="26.25" customHeight="1" x14ac:dyDescent="0.4">
      <c r="A37" s="304" t="s">
        <v>61</v>
      </c>
      <c r="B37" s="305">
        <v>1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</row>
    <row r="38" spans="1:7" ht="26.25" customHeight="1" x14ac:dyDescent="0.4">
      <c r="A38" s="304" t="s">
        <v>65</v>
      </c>
      <c r="B38" s="305">
        <v>1</v>
      </c>
      <c r="C38" s="310">
        <v>1</v>
      </c>
      <c r="D38" s="311">
        <v>70237472</v>
      </c>
      <c r="E38" s="312">
        <f>IF(ISBLANK(D38),"-",$D$48/$D$45*D38)</f>
        <v>66835552.018865921</v>
      </c>
      <c r="F38" s="311">
        <v>72451873</v>
      </c>
      <c r="G38" s="313">
        <f>IF(ISBLANK(F38),"-",$D$48/$F$45*F38)</f>
        <v>68380284.562671632</v>
      </c>
    </row>
    <row r="39" spans="1:7" ht="26.25" customHeight="1" x14ac:dyDescent="0.4">
      <c r="A39" s="304" t="s">
        <v>66</v>
      </c>
      <c r="B39" s="305">
        <v>1</v>
      </c>
      <c r="C39" s="314">
        <v>2</v>
      </c>
      <c r="D39" s="315">
        <v>70060220</v>
      </c>
      <c r="E39" s="316">
        <f>IF(ISBLANK(D39),"-",$D$48/$D$45*D39)</f>
        <v>66666885.138793014</v>
      </c>
      <c r="F39" s="315">
        <v>72394727</v>
      </c>
      <c r="G39" s="317">
        <f>IF(ISBLANK(F39),"-",$D$48/$F$45*F39)</f>
        <v>68326350.004739389</v>
      </c>
    </row>
    <row r="40" spans="1:7" ht="26.25" customHeight="1" x14ac:dyDescent="0.4">
      <c r="A40" s="304" t="s">
        <v>67</v>
      </c>
      <c r="B40" s="305">
        <v>1</v>
      </c>
      <c r="C40" s="314">
        <v>3</v>
      </c>
      <c r="D40" s="315">
        <v>69992401</v>
      </c>
      <c r="E40" s="316">
        <f>IF(ISBLANK(D40),"-",$D$48/$D$45*D40)</f>
        <v>66602350.921183825</v>
      </c>
      <c r="F40" s="315">
        <v>72001307</v>
      </c>
      <c r="G40" s="317">
        <f>IF(ISBLANK(F40),"-",$D$48/$F$45*F40)</f>
        <v>67955039.0856601</v>
      </c>
    </row>
    <row r="41" spans="1:7" ht="26.25" customHeight="1" x14ac:dyDescent="0.4">
      <c r="A41" s="304" t="s">
        <v>68</v>
      </c>
      <c r="B41" s="305">
        <v>1</v>
      </c>
      <c r="C41" s="318">
        <v>4</v>
      </c>
      <c r="D41" s="319"/>
      <c r="E41" s="320" t="str">
        <f>IF(ISBLANK(D41),"-",$D$48/$D$45*D41)</f>
        <v>-</v>
      </c>
      <c r="F41" s="319"/>
      <c r="G41" s="321" t="str">
        <f>IF(ISBLANK(F41),"-",$D$48/$F$45*F41)</f>
        <v>-</v>
      </c>
    </row>
    <row r="42" spans="1:7" ht="27" customHeight="1" x14ac:dyDescent="0.4">
      <c r="A42" s="304" t="s">
        <v>69</v>
      </c>
      <c r="B42" s="305">
        <v>1</v>
      </c>
      <c r="C42" s="322" t="s">
        <v>70</v>
      </c>
      <c r="D42" s="323">
        <f>AVERAGE(D38:D41)</f>
        <v>70096697.666666672</v>
      </c>
      <c r="E42" s="324">
        <f>AVERAGE(E38:E41)</f>
        <v>66701596.026280917</v>
      </c>
      <c r="F42" s="323">
        <f>AVERAGE(F38:F41)</f>
        <v>72282635.666666672</v>
      </c>
      <c r="G42" s="325">
        <f>AVERAGE(G38:G41)</f>
        <v>68220557.884357035</v>
      </c>
    </row>
    <row r="43" spans="1:7" ht="26.25" customHeight="1" x14ac:dyDescent="0.4">
      <c r="A43" s="304" t="s">
        <v>71</v>
      </c>
      <c r="B43" s="305">
        <v>1</v>
      </c>
      <c r="C43" s="326" t="s">
        <v>72</v>
      </c>
      <c r="D43" s="327">
        <v>14.59</v>
      </c>
      <c r="E43" s="328"/>
      <c r="F43" s="327">
        <v>14.71</v>
      </c>
      <c r="G43" s="281"/>
    </row>
    <row r="44" spans="1:7" ht="26.25" customHeight="1" x14ac:dyDescent="0.4">
      <c r="A44" s="304" t="s">
        <v>73</v>
      </c>
      <c r="B44" s="305">
        <v>1</v>
      </c>
      <c r="C44" s="329" t="s">
        <v>74</v>
      </c>
      <c r="D44" s="330">
        <f>D43*$B$34</f>
        <v>14.59</v>
      </c>
      <c r="E44" s="331"/>
      <c r="F44" s="330">
        <f>F43*$B$34</f>
        <v>14.71</v>
      </c>
      <c r="G44" s="281"/>
    </row>
    <row r="45" spans="1:7" ht="19.5" customHeight="1" x14ac:dyDescent="0.3">
      <c r="A45" s="304" t="s">
        <v>75</v>
      </c>
      <c r="B45" s="332">
        <f>(B44/B43)*(B42/B41)*(B40/B39)*(B38/B37)*B36</f>
        <v>50</v>
      </c>
      <c r="C45" s="329" t="s">
        <v>76</v>
      </c>
      <c r="D45" s="333">
        <f>D44*$B$30/100</f>
        <v>14.607508000000001</v>
      </c>
      <c r="E45" s="334"/>
      <c r="F45" s="333">
        <f>F44*$B$30/100</f>
        <v>14.727652000000001</v>
      </c>
      <c r="G45" s="281"/>
    </row>
    <row r="46" spans="1:7" ht="19.5" customHeight="1" x14ac:dyDescent="0.3">
      <c r="A46" s="996" t="s">
        <v>77</v>
      </c>
      <c r="B46" s="997"/>
      <c r="C46" s="329" t="s">
        <v>78</v>
      </c>
      <c r="D46" s="330">
        <f>D45/$B$45</f>
        <v>0.29215016000000005</v>
      </c>
      <c r="E46" s="334"/>
      <c r="F46" s="335">
        <f>F45/$B$45</f>
        <v>0.29455304000000004</v>
      </c>
      <c r="G46" s="281"/>
    </row>
    <row r="47" spans="1:7" ht="27" customHeight="1" x14ac:dyDescent="0.4">
      <c r="A47" s="998"/>
      <c r="B47" s="999"/>
      <c r="C47" s="336" t="s">
        <v>79</v>
      </c>
      <c r="D47" s="337">
        <v>0.27800000000000002</v>
      </c>
      <c r="E47" s="281"/>
      <c r="F47" s="338"/>
      <c r="G47" s="281"/>
    </row>
    <row r="48" spans="1:7" ht="18.75" customHeight="1" x14ac:dyDescent="0.3">
      <c r="A48" s="281"/>
      <c r="B48" s="281"/>
      <c r="C48" s="339" t="s">
        <v>80</v>
      </c>
      <c r="D48" s="333">
        <f>D47*$B$45</f>
        <v>13.900000000000002</v>
      </c>
      <c r="E48" s="281"/>
      <c r="F48" s="338"/>
      <c r="G48" s="281"/>
    </row>
    <row r="49" spans="1:7" ht="19.5" customHeight="1" x14ac:dyDescent="0.3">
      <c r="A49" s="281"/>
      <c r="B49" s="281"/>
      <c r="C49" s="340" t="s">
        <v>81</v>
      </c>
      <c r="D49" s="341">
        <f>D48/B34</f>
        <v>13.900000000000002</v>
      </c>
      <c r="E49" s="281"/>
      <c r="F49" s="338"/>
      <c r="G49" s="281"/>
    </row>
    <row r="50" spans="1:7" ht="18.75" customHeight="1" x14ac:dyDescent="0.3">
      <c r="A50" s="281"/>
      <c r="B50" s="281"/>
      <c r="C50" s="302" t="s">
        <v>82</v>
      </c>
      <c r="D50" s="629">
        <f>AVERAGE(E38:E41,G38:G41)</f>
        <v>67461076.955318987</v>
      </c>
      <c r="E50" s="281"/>
      <c r="F50" s="342"/>
      <c r="G50" s="281"/>
    </row>
    <row r="51" spans="1:7" ht="18.75" customHeight="1" x14ac:dyDescent="0.3">
      <c r="A51" s="281"/>
      <c r="B51" s="281"/>
      <c r="C51" s="304" t="s">
        <v>83</v>
      </c>
      <c r="D51" s="343">
        <f>STDEV(E38:E41,G38:G41)/D50</f>
        <v>1.2572922599217962E-2</v>
      </c>
      <c r="E51" s="281"/>
      <c r="F51" s="342"/>
      <c r="G51" s="281"/>
    </row>
    <row r="52" spans="1:7" ht="19.5" customHeight="1" x14ac:dyDescent="0.3">
      <c r="A52" s="281"/>
      <c r="B52" s="281"/>
      <c r="C52" s="344" t="s">
        <v>20</v>
      </c>
      <c r="D52" s="345">
        <f>COUNT(E38:E41,G38:G41)</f>
        <v>6</v>
      </c>
      <c r="E52" s="281"/>
      <c r="F52" s="342"/>
      <c r="G52" s="281"/>
    </row>
    <row r="53" spans="1:7" ht="18.75" customHeight="1" x14ac:dyDescent="0.3">
      <c r="A53" s="281"/>
      <c r="B53" s="281"/>
      <c r="C53" s="281"/>
      <c r="D53" s="281"/>
      <c r="E53" s="281"/>
      <c r="F53" s="281"/>
      <c r="G53" s="281"/>
    </row>
    <row r="54" spans="1:7" ht="18.75" customHeight="1" x14ac:dyDescent="0.3">
      <c r="A54" s="282" t="s">
        <v>1</v>
      </c>
      <c r="B54" s="346" t="s">
        <v>84</v>
      </c>
      <c r="C54" s="281"/>
      <c r="D54" s="281"/>
      <c r="E54" s="281"/>
      <c r="F54" s="281"/>
      <c r="G54" s="281"/>
    </row>
    <row r="55" spans="1:7" ht="18.75" customHeight="1" x14ac:dyDescent="0.3">
      <c r="A55" s="281" t="s">
        <v>85</v>
      </c>
      <c r="B55" s="347" t="str">
        <f>B21</f>
        <v>each tablets contains bisoprol fumarate 5 mg,amlodipine besilate 5 mg per tablets.</v>
      </c>
      <c r="C55" s="281"/>
      <c r="D55" s="281"/>
      <c r="E55" s="281"/>
      <c r="F55" s="281"/>
      <c r="G55" s="281"/>
    </row>
    <row r="56" spans="1:7" ht="26.25" customHeight="1" x14ac:dyDescent="0.4">
      <c r="A56" s="348" t="s">
        <v>86</v>
      </c>
      <c r="B56" s="349">
        <v>6.95</v>
      </c>
      <c r="C56" s="281" t="str">
        <f>B20</f>
        <v>Bisoprol fumarate 5 mg,Amlodine Besilate 5 mg per tablets.</v>
      </c>
      <c r="D56" s="281"/>
      <c r="E56" s="281"/>
      <c r="F56" s="281"/>
      <c r="G56" s="281"/>
    </row>
    <row r="57" spans="1:7" ht="17.25" customHeight="1" x14ac:dyDescent="0.3">
      <c r="A57" s="350" t="s">
        <v>87</v>
      </c>
      <c r="B57" s="350">
        <f>Uniformity!C46</f>
        <v>150.64149999999998</v>
      </c>
      <c r="C57" s="350"/>
      <c r="D57" s="351"/>
      <c r="E57" s="351"/>
      <c r="F57" s="351"/>
      <c r="G57" s="351"/>
    </row>
    <row r="58" spans="1:7" ht="57.75" customHeight="1" x14ac:dyDescent="0.4">
      <c r="A58" s="302" t="s">
        <v>88</v>
      </c>
      <c r="B58" s="303">
        <v>25</v>
      </c>
      <c r="C58" s="352" t="s">
        <v>89</v>
      </c>
      <c r="D58" s="353" t="s">
        <v>90</v>
      </c>
      <c r="E58" s="354" t="s">
        <v>91</v>
      </c>
      <c r="F58" s="355" t="s">
        <v>92</v>
      </c>
      <c r="G58" s="356" t="s">
        <v>93</v>
      </c>
    </row>
    <row r="59" spans="1:7" ht="26.25" customHeight="1" x14ac:dyDescent="0.4">
      <c r="A59" s="304" t="s">
        <v>61</v>
      </c>
      <c r="B59" s="305">
        <v>1</v>
      </c>
      <c r="C59" s="357">
        <v>1</v>
      </c>
      <c r="D59" s="460">
        <v>61918288</v>
      </c>
      <c r="E59" s="358">
        <f t="shared" ref="E59:E68" si="0">IF(ISBLANK(D59),"-",D59/$D$50*$D$47*$B$67)</f>
        <v>6.3789687479347368</v>
      </c>
      <c r="F59" s="359">
        <f t="shared" ref="F59:F68" si="1">IF(ISBLANK(D59),"-",E59/$E$70*100)</f>
        <v>100.71463514986976</v>
      </c>
      <c r="G59" s="360">
        <f t="shared" ref="G59:G68" si="2">IF(ISBLANK(D59),"-",E59/$B$56*100)</f>
        <v>91.783722991866711</v>
      </c>
    </row>
    <row r="60" spans="1:7" ht="26.25" customHeight="1" x14ac:dyDescent="0.4">
      <c r="A60" s="304" t="s">
        <v>65</v>
      </c>
      <c r="B60" s="305">
        <v>1</v>
      </c>
      <c r="C60" s="361">
        <v>2</v>
      </c>
      <c r="D60" s="461">
        <v>61276766</v>
      </c>
      <c r="E60" s="362">
        <f t="shared" si="0"/>
        <v>6.3128776313794361</v>
      </c>
      <c r="F60" s="363">
        <f t="shared" si="1"/>
        <v>99.671152581834036</v>
      </c>
      <c r="G60" s="364">
        <f t="shared" si="2"/>
        <v>90.832771674524253</v>
      </c>
    </row>
    <row r="61" spans="1:7" ht="26.25" customHeight="1" x14ac:dyDescent="0.4">
      <c r="A61" s="304" t="s">
        <v>66</v>
      </c>
      <c r="B61" s="305">
        <v>1</v>
      </c>
      <c r="C61" s="361">
        <v>3</v>
      </c>
      <c r="D61" s="461">
        <v>61483561</v>
      </c>
      <c r="E61" s="362">
        <f t="shared" si="0"/>
        <v>6.334182142289511</v>
      </c>
      <c r="F61" s="363">
        <f t="shared" si="1"/>
        <v>100.00751981110589</v>
      </c>
      <c r="G61" s="364">
        <f t="shared" si="2"/>
        <v>91.139311399849078</v>
      </c>
    </row>
    <row r="62" spans="1:7" ht="26.25" customHeight="1" x14ac:dyDescent="0.4">
      <c r="A62" s="304" t="s">
        <v>67</v>
      </c>
      <c r="B62" s="305">
        <v>1</v>
      </c>
      <c r="C62" s="361">
        <v>4</v>
      </c>
      <c r="D62" s="461">
        <v>61646644</v>
      </c>
      <c r="E62" s="362">
        <f t="shared" si="0"/>
        <v>6.350983339382033</v>
      </c>
      <c r="F62" s="363">
        <f t="shared" si="1"/>
        <v>100.27278626750642</v>
      </c>
      <c r="G62" s="364">
        <f t="shared" si="2"/>
        <v>91.381055242906953</v>
      </c>
    </row>
    <row r="63" spans="1:7" ht="26.25" customHeight="1" x14ac:dyDescent="0.4">
      <c r="A63" s="304" t="s">
        <v>68</v>
      </c>
      <c r="B63" s="305">
        <v>1</v>
      </c>
      <c r="C63" s="361">
        <v>5</v>
      </c>
      <c r="D63" s="461">
        <v>61523643</v>
      </c>
      <c r="E63" s="362">
        <f t="shared" si="0"/>
        <v>6.3383114849056179</v>
      </c>
      <c r="F63" s="363">
        <f t="shared" si="1"/>
        <v>100.07271612283336</v>
      </c>
      <c r="G63" s="364">
        <f t="shared" si="2"/>
        <v>91.198726401519679</v>
      </c>
    </row>
    <row r="64" spans="1:7" ht="26.25" customHeight="1" x14ac:dyDescent="0.4">
      <c r="A64" s="304" t="s">
        <v>69</v>
      </c>
      <c r="B64" s="305">
        <v>1</v>
      </c>
      <c r="C64" s="361">
        <v>6</v>
      </c>
      <c r="D64" s="461">
        <v>61329562</v>
      </c>
      <c r="E64" s="362">
        <f t="shared" si="0"/>
        <v>6.3183168004019397</v>
      </c>
      <c r="F64" s="363">
        <f t="shared" si="1"/>
        <v>99.757029146725074</v>
      </c>
      <c r="G64" s="364">
        <f t="shared" si="2"/>
        <v>90.911033099308483</v>
      </c>
    </row>
    <row r="65" spans="1:7" ht="26.25" customHeight="1" x14ac:dyDescent="0.4">
      <c r="A65" s="304" t="s">
        <v>71</v>
      </c>
      <c r="B65" s="305">
        <v>1</v>
      </c>
      <c r="C65" s="361">
        <v>7</v>
      </c>
      <c r="D65" s="461">
        <v>61306338</v>
      </c>
      <c r="E65" s="362">
        <f t="shared" si="0"/>
        <v>6.3159242088916239</v>
      </c>
      <c r="F65" s="363">
        <f t="shared" si="1"/>
        <v>99.71925360799051</v>
      </c>
      <c r="G65" s="364">
        <f t="shared" si="2"/>
        <v>90.876607322181641</v>
      </c>
    </row>
    <row r="66" spans="1:7" ht="26.25" customHeight="1" x14ac:dyDescent="0.4">
      <c r="A66" s="304" t="s">
        <v>73</v>
      </c>
      <c r="B66" s="305">
        <v>1</v>
      </c>
      <c r="C66" s="361">
        <v>8</v>
      </c>
      <c r="D66" s="461">
        <v>61573567</v>
      </c>
      <c r="E66" s="362">
        <f t="shared" si="0"/>
        <v>6.3434547736827858</v>
      </c>
      <c r="F66" s="363">
        <f t="shared" si="1"/>
        <v>100.15392116915538</v>
      </c>
      <c r="G66" s="364">
        <f t="shared" si="2"/>
        <v>91.272730556586851</v>
      </c>
    </row>
    <row r="67" spans="1:7" ht="27" customHeight="1" x14ac:dyDescent="0.4">
      <c r="A67" s="304" t="s">
        <v>75</v>
      </c>
      <c r="B67" s="332">
        <f>(B66/B65)*(B64/B63)*(B62/B61)*(B60/B59)*B58</f>
        <v>25</v>
      </c>
      <c r="C67" s="361">
        <v>9</v>
      </c>
      <c r="D67" s="461">
        <v>61280837</v>
      </c>
      <c r="E67" s="362">
        <f t="shared" si="0"/>
        <v>6.3132970354458555</v>
      </c>
      <c r="F67" s="363">
        <f t="shared" si="1"/>
        <v>99.67777436181116</v>
      </c>
      <c r="G67" s="364">
        <f t="shared" si="2"/>
        <v>90.838806265407996</v>
      </c>
    </row>
    <row r="68" spans="1:7" ht="27" customHeight="1" x14ac:dyDescent="0.4">
      <c r="A68" s="996" t="s">
        <v>77</v>
      </c>
      <c r="B68" s="1001"/>
      <c r="C68" s="365">
        <v>10</v>
      </c>
      <c r="D68" s="462">
        <v>61450173</v>
      </c>
      <c r="E68" s="366">
        <f t="shared" si="0"/>
        <v>6.3307424314151399</v>
      </c>
      <c r="F68" s="367">
        <f t="shared" si="1"/>
        <v>99.953211781168378</v>
      </c>
      <c r="G68" s="368">
        <f t="shared" si="2"/>
        <v>91.089819157052361</v>
      </c>
    </row>
    <row r="69" spans="1:7" ht="19.5" customHeight="1" x14ac:dyDescent="0.3">
      <c r="A69" s="998"/>
      <c r="B69" s="1002"/>
      <c r="C69" s="361"/>
      <c r="D69" s="334"/>
      <c r="E69" s="369"/>
      <c r="F69" s="351"/>
      <c r="G69" s="370"/>
    </row>
    <row r="70" spans="1:7" ht="26.25" customHeight="1" x14ac:dyDescent="0.4">
      <c r="A70" s="351"/>
      <c r="B70" s="351"/>
      <c r="C70" s="371" t="s">
        <v>94</v>
      </c>
      <c r="D70" s="372"/>
      <c r="E70" s="373">
        <f>AVERAGE(E59:E68)</f>
        <v>6.3337058595728681</v>
      </c>
      <c r="F70" s="373">
        <f>AVERAGE(F59:F68)</f>
        <v>100</v>
      </c>
      <c r="G70" s="374">
        <f>AVERAGE(G59:G68)</f>
        <v>91.132458411120396</v>
      </c>
    </row>
    <row r="71" spans="1:7" ht="26.25" customHeight="1" x14ac:dyDescent="0.4">
      <c r="A71" s="351"/>
      <c r="B71" s="351"/>
      <c r="C71" s="371"/>
      <c r="D71" s="372"/>
      <c r="E71" s="375">
        <f>STDEV(E59:E68)/E70</f>
        <v>3.2764549770414454E-3</v>
      </c>
      <c r="F71" s="375">
        <f>STDEV(F59:F68)/F70</f>
        <v>3.2764549770414302E-3</v>
      </c>
      <c r="G71" s="376">
        <f>STDEV(G59:G68)/G70</f>
        <v>3.2764549770414428E-3</v>
      </c>
    </row>
    <row r="72" spans="1:7" ht="27" customHeight="1" x14ac:dyDescent="0.4">
      <c r="A72" s="351"/>
      <c r="B72" s="351"/>
      <c r="C72" s="377"/>
      <c r="D72" s="378"/>
      <c r="E72" s="379">
        <f>COUNT(E59:E68)</f>
        <v>10</v>
      </c>
      <c r="F72" s="379">
        <f>COUNT(F59:F68)</f>
        <v>10</v>
      </c>
      <c r="G72" s="380">
        <f>COUNT(G59:G68)</f>
        <v>10</v>
      </c>
    </row>
    <row r="73" spans="1:7" ht="18.75" customHeight="1" x14ac:dyDescent="0.3">
      <c r="A73" s="351"/>
      <c r="B73" s="381"/>
      <c r="C73" s="381"/>
      <c r="D73" s="331"/>
      <c r="E73" s="372"/>
      <c r="F73" s="328"/>
      <c r="G73" s="382"/>
    </row>
    <row r="74" spans="1:7" ht="18.75" customHeight="1" x14ac:dyDescent="0.3">
      <c r="A74" s="291" t="s">
        <v>95</v>
      </c>
      <c r="B74" s="383" t="s">
        <v>96</v>
      </c>
      <c r="C74" s="1000" t="str">
        <f>B20</f>
        <v>Bisoprol fumarate 5 mg,Amlodine Besilate 5 mg per tablets.</v>
      </c>
      <c r="D74" s="1000"/>
      <c r="E74" s="384" t="s">
        <v>97</v>
      </c>
      <c r="F74" s="384"/>
      <c r="G74" s="385">
        <f>G70</f>
        <v>91.132458411120396</v>
      </c>
    </row>
    <row r="75" spans="1:7" ht="18.75" customHeight="1" x14ac:dyDescent="0.3">
      <c r="A75" s="291"/>
      <c r="B75" s="383"/>
      <c r="C75" s="386"/>
      <c r="D75" s="386"/>
      <c r="E75" s="384"/>
      <c r="F75" s="384"/>
      <c r="G75" s="387"/>
    </row>
    <row r="76" spans="1:7" ht="18.75" customHeight="1" x14ac:dyDescent="0.3">
      <c r="A76" s="282" t="s">
        <v>1</v>
      </c>
      <c r="B76" s="388" t="s">
        <v>98</v>
      </c>
      <c r="C76" s="281"/>
      <c r="D76" s="281"/>
      <c r="E76" s="281"/>
      <c r="F76" s="281"/>
      <c r="G76" s="351"/>
    </row>
    <row r="77" spans="1:7" ht="18.75" customHeight="1" x14ac:dyDescent="0.3">
      <c r="A77" s="282"/>
      <c r="B77" s="346"/>
      <c r="C77" s="281"/>
      <c r="D77" s="281"/>
      <c r="E77" s="281"/>
      <c r="F77" s="281"/>
      <c r="G77" s="351"/>
    </row>
    <row r="78" spans="1:7" ht="18.75" customHeight="1" x14ac:dyDescent="0.3">
      <c r="A78" s="351"/>
      <c r="B78" s="1003" t="s">
        <v>99</v>
      </c>
      <c r="C78" s="1004"/>
      <c r="D78" s="281"/>
      <c r="E78" s="351"/>
      <c r="F78" s="351"/>
      <c r="G78" s="351"/>
    </row>
    <row r="79" spans="1:7" ht="18.75" customHeight="1" x14ac:dyDescent="0.3">
      <c r="A79" s="351"/>
      <c r="B79" s="389" t="s">
        <v>43</v>
      </c>
      <c r="C79" s="390">
        <f>G70</f>
        <v>91.132458411120396</v>
      </c>
      <c r="D79" s="281"/>
      <c r="E79" s="351"/>
      <c r="F79" s="351"/>
      <c r="G79" s="351"/>
    </row>
    <row r="80" spans="1:7" ht="26.25" customHeight="1" x14ac:dyDescent="0.4">
      <c r="A80" s="351"/>
      <c r="B80" s="389" t="s">
        <v>100</v>
      </c>
      <c r="C80" s="391">
        <v>2.4</v>
      </c>
      <c r="D80" s="281"/>
      <c r="E80" s="351"/>
      <c r="F80" s="351"/>
      <c r="G80" s="351"/>
    </row>
    <row r="81" spans="1:7" ht="18.75" customHeight="1" x14ac:dyDescent="0.3">
      <c r="A81" s="351"/>
      <c r="B81" s="389" t="s">
        <v>101</v>
      </c>
      <c r="C81" s="390">
        <f>STDEV(G59:G68)</f>
        <v>0.29859139693113773</v>
      </c>
      <c r="D81" s="281"/>
      <c r="E81" s="351"/>
      <c r="F81" s="351"/>
      <c r="G81" s="351"/>
    </row>
    <row r="82" spans="1:7" ht="18.75" customHeight="1" x14ac:dyDescent="0.3">
      <c r="A82" s="351"/>
      <c r="B82" s="389" t="s">
        <v>102</v>
      </c>
      <c r="C82" s="390">
        <f>IF(OR(G70&lt;98.5,G70&gt;101.5),(IF(98.5&gt;G70,98.5,101.5)),C79)</f>
        <v>98.5</v>
      </c>
      <c r="D82" s="281"/>
      <c r="E82" s="351"/>
      <c r="F82" s="351"/>
      <c r="G82" s="351"/>
    </row>
    <row r="83" spans="1:7" ht="18.75" customHeight="1" x14ac:dyDescent="0.3">
      <c r="A83" s="351"/>
      <c r="B83" s="389" t="s">
        <v>103</v>
      </c>
      <c r="C83" s="392">
        <f>ABS(C82-C79)+(C80*C81)</f>
        <v>8.0841609415143338</v>
      </c>
      <c r="D83" s="281"/>
      <c r="E83" s="351"/>
      <c r="F83" s="351"/>
      <c r="G83" s="351"/>
    </row>
    <row r="84" spans="1:7" ht="18.75" customHeight="1" x14ac:dyDescent="0.3">
      <c r="A84" s="348"/>
      <c r="B84" s="393"/>
      <c r="C84" s="281"/>
      <c r="D84" s="281"/>
      <c r="E84" s="281"/>
      <c r="F84" s="281"/>
      <c r="G84" s="281"/>
    </row>
    <row r="85" spans="1:7" ht="18.75" customHeight="1" x14ac:dyDescent="0.3">
      <c r="A85" s="290" t="s">
        <v>104</v>
      </c>
      <c r="B85" s="290" t="s">
        <v>105</v>
      </c>
      <c r="C85" s="281"/>
      <c r="D85" s="281"/>
      <c r="E85" s="281"/>
      <c r="F85" s="281"/>
      <c r="G85" s="281"/>
    </row>
    <row r="86" spans="1:7" ht="18.75" customHeight="1" x14ac:dyDescent="0.3">
      <c r="A86" s="290"/>
      <c r="B86" s="290"/>
      <c r="C86" s="281"/>
      <c r="D86" s="281"/>
      <c r="E86" s="281"/>
      <c r="F86" s="281"/>
      <c r="G86" s="281"/>
    </row>
    <row r="87" spans="1:7" ht="26.25" customHeight="1" x14ac:dyDescent="0.4">
      <c r="A87" s="291" t="s">
        <v>4</v>
      </c>
      <c r="B87" s="1005"/>
      <c r="C87" s="1005"/>
      <c r="D87" s="281"/>
      <c r="E87" s="281"/>
      <c r="F87" s="281"/>
      <c r="G87" s="281"/>
    </row>
    <row r="88" spans="1:7" ht="26.25" customHeight="1" x14ac:dyDescent="0.4">
      <c r="A88" s="292" t="s">
        <v>48</v>
      </c>
      <c r="B88" s="1006"/>
      <c r="C88" s="1006"/>
      <c r="D88" s="281"/>
      <c r="E88" s="281"/>
      <c r="F88" s="281"/>
      <c r="G88" s="281"/>
    </row>
    <row r="89" spans="1:7" ht="27" customHeight="1" x14ac:dyDescent="0.4">
      <c r="A89" s="292" t="s">
        <v>6</v>
      </c>
      <c r="B89" s="293">
        <f>B32</f>
        <v>1</v>
      </c>
      <c r="C89" s="281"/>
      <c r="D89" s="281"/>
      <c r="E89" s="281"/>
      <c r="F89" s="281"/>
      <c r="G89" s="281"/>
    </row>
    <row r="90" spans="1:7" ht="27" customHeight="1" x14ac:dyDescent="0.4">
      <c r="A90" s="292" t="s">
        <v>49</v>
      </c>
      <c r="B90" s="293">
        <f>B33</f>
        <v>0</v>
      </c>
      <c r="C90" s="1007" t="s">
        <v>106</v>
      </c>
      <c r="D90" s="1008"/>
      <c r="E90" s="1008"/>
      <c r="F90" s="1008"/>
      <c r="G90" s="1009"/>
    </row>
    <row r="91" spans="1:7" ht="18.75" customHeight="1" x14ac:dyDescent="0.3">
      <c r="A91" s="292" t="s">
        <v>51</v>
      </c>
      <c r="B91" s="296">
        <f>B89-B90</f>
        <v>1</v>
      </c>
      <c r="C91" s="394"/>
      <c r="D91" s="394"/>
      <c r="E91" s="394"/>
      <c r="F91" s="394"/>
      <c r="G91" s="395"/>
    </row>
    <row r="92" spans="1:7" ht="19.5" customHeight="1" x14ac:dyDescent="0.3">
      <c r="A92" s="292"/>
      <c r="B92" s="296"/>
      <c r="C92" s="394"/>
      <c r="D92" s="394"/>
      <c r="E92" s="394"/>
      <c r="F92" s="394"/>
      <c r="G92" s="395"/>
    </row>
    <row r="93" spans="1:7" ht="27" customHeight="1" x14ac:dyDescent="0.4">
      <c r="A93" s="292" t="s">
        <v>52</v>
      </c>
      <c r="B93" s="298">
        <v>1</v>
      </c>
      <c r="C93" s="992" t="s">
        <v>107</v>
      </c>
      <c r="D93" s="993"/>
      <c r="E93" s="993"/>
      <c r="F93" s="993"/>
      <c r="G93" s="993"/>
    </row>
    <row r="94" spans="1:7" ht="27" customHeight="1" x14ac:dyDescent="0.4">
      <c r="A94" s="292" t="s">
        <v>54</v>
      </c>
      <c r="B94" s="298">
        <v>1</v>
      </c>
      <c r="C94" s="992" t="s">
        <v>108</v>
      </c>
      <c r="D94" s="993"/>
      <c r="E94" s="993"/>
      <c r="F94" s="993"/>
      <c r="G94" s="993"/>
    </row>
    <row r="95" spans="1:7" ht="18.75" customHeight="1" x14ac:dyDescent="0.3">
      <c r="A95" s="292"/>
      <c r="B95" s="299"/>
      <c r="C95" s="300"/>
      <c r="D95" s="300"/>
      <c r="E95" s="300"/>
      <c r="F95" s="300"/>
      <c r="G95" s="300"/>
    </row>
    <row r="96" spans="1:7" ht="18.75" customHeight="1" x14ac:dyDescent="0.3">
      <c r="A96" s="292" t="s">
        <v>56</v>
      </c>
      <c r="B96" s="301">
        <f>B93/B94</f>
        <v>1</v>
      </c>
      <c r="C96" s="281" t="s">
        <v>57</v>
      </c>
      <c r="D96" s="281"/>
      <c r="E96" s="281"/>
      <c r="F96" s="281"/>
      <c r="G96" s="281"/>
    </row>
    <row r="97" spans="1:7" ht="19.5" customHeight="1" x14ac:dyDescent="0.3">
      <c r="A97" s="290"/>
      <c r="B97" s="290"/>
      <c r="C97" s="281"/>
      <c r="D97" s="281"/>
      <c r="E97" s="281"/>
      <c r="F97" s="281"/>
      <c r="G97" s="281"/>
    </row>
    <row r="98" spans="1:7" ht="27" customHeight="1" x14ac:dyDescent="0.4">
      <c r="A98" s="302" t="s">
        <v>58</v>
      </c>
      <c r="B98" s="396">
        <v>1</v>
      </c>
      <c r="C98" s="281"/>
      <c r="D98" s="397" t="s">
        <v>59</v>
      </c>
      <c r="E98" s="398"/>
      <c r="F98" s="994" t="s">
        <v>60</v>
      </c>
      <c r="G98" s="995"/>
    </row>
    <row r="99" spans="1:7" ht="26.25" customHeight="1" x14ac:dyDescent="0.4">
      <c r="A99" s="304" t="s">
        <v>61</v>
      </c>
      <c r="B99" s="399">
        <v>1</v>
      </c>
      <c r="C99" s="306" t="s">
        <v>62</v>
      </c>
      <c r="D99" s="307" t="s">
        <v>63</v>
      </c>
      <c r="E99" s="308" t="s">
        <v>64</v>
      </c>
      <c r="F99" s="307" t="s">
        <v>63</v>
      </c>
      <c r="G99" s="309" t="s">
        <v>64</v>
      </c>
    </row>
    <row r="100" spans="1:7" ht="26.25" customHeight="1" x14ac:dyDescent="0.4">
      <c r="A100" s="304" t="s">
        <v>65</v>
      </c>
      <c r="B100" s="399">
        <v>1</v>
      </c>
      <c r="C100" s="310">
        <v>1</v>
      </c>
      <c r="D100" s="311"/>
      <c r="E100" s="400" t="str">
        <f>IF(ISBLANK(D100),"-",$D$110/$D$107*D100)</f>
        <v>-</v>
      </c>
      <c r="F100" s="401"/>
      <c r="G100" s="313" t="str">
        <f>IF(ISBLANK(F100),"-",$D$110/$F$107*F100)</f>
        <v>-</v>
      </c>
    </row>
    <row r="101" spans="1:7" ht="26.25" customHeight="1" x14ac:dyDescent="0.4">
      <c r="A101" s="304" t="s">
        <v>66</v>
      </c>
      <c r="B101" s="399">
        <v>1</v>
      </c>
      <c r="C101" s="314">
        <v>2</v>
      </c>
      <c r="D101" s="315"/>
      <c r="E101" s="402" t="str">
        <f>IF(ISBLANK(D101),"-",$D$110/$D$107*D101)</f>
        <v>-</v>
      </c>
      <c r="F101" s="293"/>
      <c r="G101" s="317" t="str">
        <f>IF(ISBLANK(F101),"-",$D$110/$F$107*F101)</f>
        <v>-</v>
      </c>
    </row>
    <row r="102" spans="1:7" ht="26.25" customHeight="1" x14ac:dyDescent="0.4">
      <c r="A102" s="304" t="s">
        <v>67</v>
      </c>
      <c r="B102" s="399">
        <v>1</v>
      </c>
      <c r="C102" s="314">
        <v>3</v>
      </c>
      <c r="D102" s="315"/>
      <c r="E102" s="402" t="str">
        <f>IF(ISBLANK(D102),"-",$D$110/$D$107*D102)</f>
        <v>-</v>
      </c>
      <c r="F102" s="403"/>
      <c r="G102" s="317" t="str">
        <f>IF(ISBLANK(F102),"-",$D$110/$F$107*F102)</f>
        <v>-</v>
      </c>
    </row>
    <row r="103" spans="1:7" ht="26.25" customHeight="1" x14ac:dyDescent="0.4">
      <c r="A103" s="304" t="s">
        <v>68</v>
      </c>
      <c r="B103" s="399">
        <v>1</v>
      </c>
      <c r="C103" s="318">
        <v>4</v>
      </c>
      <c r="D103" s="319"/>
      <c r="E103" s="404" t="str">
        <f>IF(ISBLANK(D103),"-",$D$110/$D$107*D103)</f>
        <v>-</v>
      </c>
      <c r="F103" s="405"/>
      <c r="G103" s="321" t="str">
        <f>IF(ISBLANK(F103),"-",$D$110/$F$107*F103)</f>
        <v>-</v>
      </c>
    </row>
    <row r="104" spans="1:7" ht="27" customHeight="1" x14ac:dyDescent="0.4">
      <c r="A104" s="304" t="s">
        <v>69</v>
      </c>
      <c r="B104" s="399">
        <v>1</v>
      </c>
      <c r="C104" s="322" t="s">
        <v>70</v>
      </c>
      <c r="D104" s="406" t="e">
        <f>AVERAGE(D100:D103)</f>
        <v>#DIV/0!</v>
      </c>
      <c r="E104" s="324" t="e">
        <f>AVERAGE(E100:E103)</f>
        <v>#DIV/0!</v>
      </c>
      <c r="F104" s="406" t="e">
        <f>AVERAGE(F100:F103)</f>
        <v>#DIV/0!</v>
      </c>
      <c r="G104" s="407" t="e">
        <f>AVERAGE(G100:G103)</f>
        <v>#DIV/0!</v>
      </c>
    </row>
    <row r="105" spans="1:7" ht="26.25" customHeight="1" x14ac:dyDescent="0.4">
      <c r="A105" s="304" t="s">
        <v>71</v>
      </c>
      <c r="B105" s="399">
        <v>1</v>
      </c>
      <c r="C105" s="326" t="s">
        <v>72</v>
      </c>
      <c r="D105" s="408"/>
      <c r="E105" s="328"/>
      <c r="F105" s="327"/>
      <c r="G105" s="281"/>
    </row>
    <row r="106" spans="1:7" ht="26.25" customHeight="1" x14ac:dyDescent="0.4">
      <c r="A106" s="304" t="s">
        <v>73</v>
      </c>
      <c r="B106" s="399">
        <v>1</v>
      </c>
      <c r="C106" s="329" t="s">
        <v>74</v>
      </c>
      <c r="D106" s="409">
        <f>D105*$B$96</f>
        <v>0</v>
      </c>
      <c r="E106" s="331"/>
      <c r="F106" s="330">
        <f>F105*$B$96</f>
        <v>0</v>
      </c>
      <c r="G106" s="281"/>
    </row>
    <row r="107" spans="1:7" ht="19.5" customHeight="1" x14ac:dyDescent="0.3">
      <c r="A107" s="304" t="s">
        <v>75</v>
      </c>
      <c r="B107" s="441">
        <f>(B106/B105)*(B104/B103)*(B102/B101)*(B100/B99)*B98</f>
        <v>1</v>
      </c>
      <c r="C107" s="329" t="s">
        <v>76</v>
      </c>
      <c r="D107" s="410">
        <f>D106*$B$91/100</f>
        <v>0</v>
      </c>
      <c r="E107" s="334"/>
      <c r="F107" s="333">
        <f>F106*$B$91/100</f>
        <v>0</v>
      </c>
      <c r="G107" s="281"/>
    </row>
    <row r="108" spans="1:7" ht="19.5" customHeight="1" x14ac:dyDescent="0.3">
      <c r="A108" s="996" t="s">
        <v>77</v>
      </c>
      <c r="B108" s="997"/>
      <c r="C108" s="329" t="s">
        <v>78</v>
      </c>
      <c r="D108" s="409">
        <f>D107/$B$107</f>
        <v>0</v>
      </c>
      <c r="E108" s="334"/>
      <c r="F108" s="335">
        <f>F107/$B$107</f>
        <v>0</v>
      </c>
      <c r="G108" s="411"/>
    </row>
    <row r="109" spans="1:7" ht="19.5" customHeight="1" x14ac:dyDescent="0.3">
      <c r="A109" s="998"/>
      <c r="B109" s="999"/>
      <c r="C109" s="459" t="s">
        <v>79</v>
      </c>
      <c r="D109" s="413">
        <f>$B$56/$B$125</f>
        <v>6.95</v>
      </c>
      <c r="E109" s="281"/>
      <c r="F109" s="338"/>
      <c r="G109" s="414"/>
    </row>
    <row r="110" spans="1:7" ht="18.75" customHeight="1" x14ac:dyDescent="0.3">
      <c r="A110" s="281"/>
      <c r="B110" s="281"/>
      <c r="C110" s="412" t="s">
        <v>80</v>
      </c>
      <c r="D110" s="409">
        <f>D109*$B$107</f>
        <v>6.95</v>
      </c>
      <c r="E110" s="281"/>
      <c r="F110" s="338"/>
      <c r="G110" s="411"/>
    </row>
    <row r="111" spans="1:7" ht="19.5" customHeight="1" x14ac:dyDescent="0.3">
      <c r="A111" s="281"/>
      <c r="B111" s="281"/>
      <c r="C111" s="415" t="s">
        <v>81</v>
      </c>
      <c r="D111" s="416">
        <f>D110/B96</f>
        <v>6.95</v>
      </c>
      <c r="E111" s="281"/>
      <c r="F111" s="342"/>
      <c r="G111" s="411"/>
    </row>
    <row r="112" spans="1:7" ht="18.75" customHeight="1" x14ac:dyDescent="0.3">
      <c r="A112" s="281"/>
      <c r="B112" s="281"/>
      <c r="C112" s="417" t="s">
        <v>82</v>
      </c>
      <c r="D112" s="418" t="e">
        <f>AVERAGE(E100:E103,G100:G103)</f>
        <v>#DIV/0!</v>
      </c>
      <c r="E112" s="281"/>
      <c r="F112" s="342"/>
      <c r="G112" s="419"/>
    </row>
    <row r="113" spans="1:7" ht="18.75" customHeight="1" x14ac:dyDescent="0.3">
      <c r="A113" s="281"/>
      <c r="B113" s="281"/>
      <c r="C113" s="420" t="s">
        <v>83</v>
      </c>
      <c r="D113" s="421" t="e">
        <f>STDEV(E100:E103,G100:G103)/D112</f>
        <v>#DIV/0!</v>
      </c>
      <c r="E113" s="281"/>
      <c r="F113" s="342"/>
      <c r="G113" s="411"/>
    </row>
    <row r="114" spans="1:7" ht="19.5" customHeight="1" x14ac:dyDescent="0.3">
      <c r="A114" s="281"/>
      <c r="B114" s="281"/>
      <c r="C114" s="422" t="s">
        <v>20</v>
      </c>
      <c r="D114" s="423">
        <f>COUNT(E100:E103,G100:G103)</f>
        <v>0</v>
      </c>
      <c r="E114" s="281"/>
      <c r="F114" s="342"/>
      <c r="G114" s="411"/>
    </row>
    <row r="115" spans="1:7" ht="19.5" customHeight="1" x14ac:dyDescent="0.3">
      <c r="A115" s="282"/>
      <c r="B115" s="282"/>
      <c r="C115" s="282"/>
      <c r="D115" s="282"/>
      <c r="E115" s="282"/>
      <c r="F115" s="281"/>
      <c r="G115" s="281"/>
    </row>
    <row r="116" spans="1:7" ht="26.25" customHeight="1" x14ac:dyDescent="0.4">
      <c r="A116" s="302" t="s">
        <v>109</v>
      </c>
      <c r="B116" s="396">
        <v>1</v>
      </c>
      <c r="C116" s="424" t="s">
        <v>110</v>
      </c>
      <c r="D116" s="425" t="s">
        <v>63</v>
      </c>
      <c r="E116" s="426" t="s">
        <v>111</v>
      </c>
      <c r="F116" s="427" t="s">
        <v>112</v>
      </c>
      <c r="G116" s="281"/>
    </row>
    <row r="117" spans="1:7" ht="26.25" customHeight="1" x14ac:dyDescent="0.4">
      <c r="A117" s="304" t="s">
        <v>113</v>
      </c>
      <c r="B117" s="399">
        <v>1</v>
      </c>
      <c r="C117" s="361">
        <v>1</v>
      </c>
      <c r="D117" s="428"/>
      <c r="E117" s="429" t="str">
        <f t="shared" ref="E117:E122" si="3">IF(ISBLANK(D117),"-",D117/$D$112*$D$109*$B$125)</f>
        <v>-</v>
      </c>
      <c r="F117" s="430" t="str">
        <f t="shared" ref="F117:F122" si="4">IF(ISBLANK(D117), "-", E117/$B$56)</f>
        <v>-</v>
      </c>
      <c r="G117" s="281"/>
    </row>
    <row r="118" spans="1:7" ht="26.25" customHeight="1" x14ac:dyDescent="0.4">
      <c r="A118" s="304" t="s">
        <v>114</v>
      </c>
      <c r="B118" s="399">
        <v>1</v>
      </c>
      <c r="C118" s="361">
        <v>2</v>
      </c>
      <c r="D118" s="428"/>
      <c r="E118" s="431" t="str">
        <f t="shared" si="3"/>
        <v>-</v>
      </c>
      <c r="F118" s="432" t="str">
        <f t="shared" si="4"/>
        <v>-</v>
      </c>
      <c r="G118" s="281"/>
    </row>
    <row r="119" spans="1:7" ht="26.25" customHeight="1" x14ac:dyDescent="0.4">
      <c r="A119" s="304" t="s">
        <v>115</v>
      </c>
      <c r="B119" s="399">
        <v>1</v>
      </c>
      <c r="C119" s="361">
        <v>3</v>
      </c>
      <c r="D119" s="428"/>
      <c r="E119" s="431" t="str">
        <f t="shared" si="3"/>
        <v>-</v>
      </c>
      <c r="F119" s="432" t="str">
        <f t="shared" si="4"/>
        <v>-</v>
      </c>
      <c r="G119" s="281"/>
    </row>
    <row r="120" spans="1:7" ht="26.25" customHeight="1" x14ac:dyDescent="0.4">
      <c r="A120" s="304" t="s">
        <v>116</v>
      </c>
      <c r="B120" s="399">
        <v>1</v>
      </c>
      <c r="C120" s="361">
        <v>4</v>
      </c>
      <c r="D120" s="428"/>
      <c r="E120" s="431" t="str">
        <f t="shared" si="3"/>
        <v>-</v>
      </c>
      <c r="F120" s="432" t="str">
        <f t="shared" si="4"/>
        <v>-</v>
      </c>
      <c r="G120" s="281"/>
    </row>
    <row r="121" spans="1:7" ht="26.25" customHeight="1" x14ac:dyDescent="0.4">
      <c r="A121" s="304" t="s">
        <v>117</v>
      </c>
      <c r="B121" s="399">
        <v>1</v>
      </c>
      <c r="C121" s="361">
        <v>5</v>
      </c>
      <c r="D121" s="428"/>
      <c r="E121" s="431" t="str">
        <f t="shared" si="3"/>
        <v>-</v>
      </c>
      <c r="F121" s="432" t="str">
        <f t="shared" si="4"/>
        <v>-</v>
      </c>
      <c r="G121" s="281"/>
    </row>
    <row r="122" spans="1:7" ht="26.25" customHeight="1" x14ac:dyDescent="0.4">
      <c r="A122" s="304" t="s">
        <v>118</v>
      </c>
      <c r="B122" s="399">
        <v>1</v>
      </c>
      <c r="C122" s="433">
        <v>6</v>
      </c>
      <c r="D122" s="434"/>
      <c r="E122" s="435" t="str">
        <f t="shared" si="3"/>
        <v>-</v>
      </c>
      <c r="F122" s="436" t="str">
        <f t="shared" si="4"/>
        <v>-</v>
      </c>
      <c r="G122" s="281"/>
    </row>
    <row r="123" spans="1:7" ht="26.25" customHeight="1" x14ac:dyDescent="0.4">
      <c r="A123" s="304" t="s">
        <v>119</v>
      </c>
      <c r="B123" s="399">
        <v>1</v>
      </c>
      <c r="C123" s="361"/>
      <c r="D123" s="437"/>
      <c r="E123" s="381"/>
      <c r="F123" s="364"/>
      <c r="G123" s="281"/>
    </row>
    <row r="124" spans="1:7" ht="26.25" customHeight="1" x14ac:dyDescent="0.4">
      <c r="A124" s="304" t="s">
        <v>120</v>
      </c>
      <c r="B124" s="399">
        <v>1</v>
      </c>
      <c r="C124" s="361"/>
      <c r="D124" s="438"/>
      <c r="E124" s="439" t="s">
        <v>70</v>
      </c>
      <c r="F124" s="440" t="e">
        <f>AVERAGE(F117:F122)</f>
        <v>#DIV/0!</v>
      </c>
      <c r="G124" s="281"/>
    </row>
    <row r="125" spans="1:7" ht="27" customHeight="1" x14ac:dyDescent="0.4">
      <c r="A125" s="304" t="s">
        <v>121</v>
      </c>
      <c r="B125" s="441">
        <f>(B124/B123)*(B122/B121)*(B120/B119)*(B118/B117)*B116</f>
        <v>1</v>
      </c>
      <c r="C125" s="442"/>
      <c r="D125" s="443"/>
      <c r="E125" s="340" t="s">
        <v>83</v>
      </c>
      <c r="F125" s="376" t="e">
        <f>STDEV(F117:F122)/F124</f>
        <v>#DIV/0!</v>
      </c>
      <c r="G125" s="281"/>
    </row>
    <row r="126" spans="1:7" ht="27" customHeight="1" x14ac:dyDescent="0.4">
      <c r="A126" s="996" t="s">
        <v>77</v>
      </c>
      <c r="B126" s="997"/>
      <c r="C126" s="444"/>
      <c r="D126" s="445"/>
      <c r="E126" s="446" t="s">
        <v>20</v>
      </c>
      <c r="F126" s="447">
        <f>COUNT(F117:F122)</f>
        <v>0</v>
      </c>
      <c r="G126" s="281"/>
    </row>
    <row r="127" spans="1:7" ht="19.5" customHeight="1" x14ac:dyDescent="0.3">
      <c r="A127" s="998"/>
      <c r="B127" s="999"/>
      <c r="C127" s="381"/>
      <c r="D127" s="381"/>
      <c r="E127" s="381"/>
      <c r="F127" s="437"/>
      <c r="G127" s="381"/>
    </row>
    <row r="128" spans="1:7" ht="18.75" customHeight="1" x14ac:dyDescent="0.3">
      <c r="A128" s="300"/>
      <c r="B128" s="300"/>
      <c r="C128" s="381"/>
      <c r="D128" s="381"/>
      <c r="E128" s="381"/>
      <c r="F128" s="437"/>
      <c r="G128" s="381"/>
    </row>
    <row r="129" spans="1:7" ht="18.75" customHeight="1" x14ac:dyDescent="0.3">
      <c r="A129" s="291" t="s">
        <v>95</v>
      </c>
      <c r="B129" s="383" t="s">
        <v>122</v>
      </c>
      <c r="C129" s="1000" t="str">
        <f>B20</f>
        <v>Bisoprol fumarate 5 mg,Amlodine Besilate 5 mg per tablets.</v>
      </c>
      <c r="D129" s="1000"/>
      <c r="E129" s="384" t="s">
        <v>123</v>
      </c>
      <c r="F129" s="384"/>
      <c r="G129" s="387" t="e">
        <f>F124</f>
        <v>#DIV/0!</v>
      </c>
    </row>
    <row r="130" spans="1:7" ht="19.5" customHeight="1" x14ac:dyDescent="0.3">
      <c r="A130" s="448"/>
      <c r="B130" s="448"/>
      <c r="C130" s="449"/>
      <c r="D130" s="449"/>
      <c r="E130" s="449"/>
      <c r="F130" s="449"/>
      <c r="G130" s="449"/>
    </row>
    <row r="131" spans="1:7" ht="18.75" customHeight="1" x14ac:dyDescent="0.3">
      <c r="A131" s="281"/>
      <c r="B131" s="991" t="s">
        <v>26</v>
      </c>
      <c r="C131" s="991"/>
      <c r="D131" s="281"/>
      <c r="E131" s="450" t="s">
        <v>27</v>
      </c>
      <c r="F131" s="451"/>
      <c r="G131" s="458" t="s">
        <v>28</v>
      </c>
    </row>
    <row r="132" spans="1:7" ht="60" customHeight="1" x14ac:dyDescent="0.3">
      <c r="A132" s="452" t="s">
        <v>29</v>
      </c>
      <c r="B132" s="453"/>
      <c r="C132" s="453"/>
      <c r="D132" s="281"/>
      <c r="E132" s="453"/>
      <c r="F132" s="381"/>
      <c r="G132" s="454"/>
    </row>
    <row r="133" spans="1:7" ht="60" customHeight="1" x14ac:dyDescent="0.3">
      <c r="A133" s="452" t="s">
        <v>30</v>
      </c>
      <c r="B133" s="455"/>
      <c r="C133" s="455"/>
      <c r="D133" s="281"/>
      <c r="E133" s="455"/>
      <c r="F133" s="381"/>
      <c r="G133" s="456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4"/>
  <sheetViews>
    <sheetView workbookViewId="0">
      <selection activeCell="I19" sqref="I19"/>
    </sheetView>
  </sheetViews>
  <sheetFormatPr defaultRowHeight="12.75" x14ac:dyDescent="0.2"/>
  <cols>
    <col min="6" max="6" width="12.42578125" bestFit="1" customWidth="1"/>
  </cols>
  <sheetData>
    <row r="1" spans="6:6" x14ac:dyDescent="0.2">
      <c r="F1">
        <v>6.6436999999999999</v>
      </c>
    </row>
    <row r="2" spans="6:6" x14ac:dyDescent="0.2">
      <c r="F2">
        <v>6.6430600000000002</v>
      </c>
    </row>
    <row r="3" spans="6:6" x14ac:dyDescent="0.2">
      <c r="F3">
        <f>F1-F2</f>
        <v>6.3999999999975188E-4</v>
      </c>
    </row>
    <row r="4" spans="6:6" x14ac:dyDescent="0.2">
      <c r="F4" s="1014">
        <f>F3/F1</f>
        <v>9.6331863268924223E-5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SST BISOPROLOL</vt:lpstr>
      <vt:lpstr>Bisoprol Fumarate</vt:lpstr>
      <vt:lpstr>Bisoprol Fumarate (UOC)</vt:lpstr>
      <vt:lpstr>SST Amlodipine</vt:lpstr>
      <vt:lpstr>Amlodipine 1</vt:lpstr>
      <vt:lpstr>Amlodipine S2</vt:lpstr>
      <vt:lpstr>Amlodipine (UOC)</vt:lpstr>
      <vt:lpstr>Friability</vt:lpstr>
      <vt:lpstr>'Amlodipine 1'!Print_Area</vt:lpstr>
      <vt:lpstr>'Amlodipine S2'!Print_Area</vt:lpstr>
      <vt:lpstr>'Bisoprol Fumarate'!Print_Area</vt:lpstr>
      <vt:lpstr>'SST Amlodipine'!Print_Area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2018-01-08T07:19:56Z</cp:lastPrinted>
  <dcterms:created xsi:type="dcterms:W3CDTF">2005-07-05T10:19:27Z</dcterms:created>
  <dcterms:modified xsi:type="dcterms:W3CDTF">2018-01-08T07:36:51Z</dcterms:modified>
</cp:coreProperties>
</file>