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620" firstSheet="3" activeTab="6"/>
  </bookViews>
  <sheets>
    <sheet name="Uniformity" sheetId="8" r:id="rId1"/>
    <sheet name="SST BISOPROLOL" sheetId="1" r:id="rId2"/>
    <sheet name="Bisoprol Fumurate 1" sheetId="6" r:id="rId3"/>
    <sheet name="SST AMLODIPINE" sheetId="5" r:id="rId4"/>
    <sheet name="Amlodipine 1" sheetId="7" r:id="rId5"/>
    <sheet name="Bisoprol Fumurate (UOC)" sheetId="3" r:id="rId6"/>
    <sheet name="Amlodipine (UOC)" sheetId="4" r:id="rId7"/>
    <sheet name="Friability" sheetId="9" r:id="rId8"/>
  </sheets>
  <definedNames>
    <definedName name="_xlnm.Print_Area" localSheetId="4">'Amlodipine 1'!$A$1:$H$129</definedName>
    <definedName name="_xlnm.Print_Area" localSheetId="2">'Bisoprol Fumurate 1'!$A$1:$H$129</definedName>
    <definedName name="_xlnm.Print_Area" localSheetId="0">Uniformity!$A$1:$F$54</definedName>
  </definedNames>
  <calcPr calcId="162913"/>
</workbook>
</file>

<file path=xl/calcChain.xml><?xml version="1.0" encoding="utf-8"?>
<calcChain xmlns="http://schemas.openxmlformats.org/spreadsheetml/2006/main">
  <c r="E4" i="9" l="1"/>
  <c r="E3" i="9"/>
  <c r="C19" i="8" l="1"/>
  <c r="C45" i="8"/>
  <c r="C46" i="8"/>
  <c r="D24" i="8" s="1"/>
  <c r="D39" i="8" l="1"/>
  <c r="D31" i="8"/>
  <c r="D26" i="8"/>
  <c r="D50" i="8"/>
  <c r="C50" i="8"/>
  <c r="B57" i="6"/>
  <c r="B49" i="8"/>
  <c r="D42" i="8"/>
  <c r="D34" i="8"/>
  <c r="D38" i="8"/>
  <c r="D30" i="8"/>
  <c r="C49" i="8"/>
  <c r="D43" i="8"/>
  <c r="D35" i="8"/>
  <c r="D27" i="8"/>
  <c r="B57" i="7"/>
  <c r="D41" i="8"/>
  <c r="D37" i="8"/>
  <c r="D33" i="8"/>
  <c r="D29" i="8"/>
  <c r="D25" i="8"/>
  <c r="D49" i="8"/>
  <c r="D40" i="8"/>
  <c r="D36" i="8"/>
  <c r="D32" i="8"/>
  <c r="D28" i="8"/>
  <c r="D68" i="7"/>
  <c r="D64" i="7"/>
  <c r="D60" i="7"/>
  <c r="B30" i="7"/>
  <c r="B34" i="7"/>
  <c r="D44" i="7" s="1"/>
  <c r="D42" i="7"/>
  <c r="F42" i="7"/>
  <c r="B45" i="7"/>
  <c r="D48" i="7" s="1"/>
  <c r="B55" i="7"/>
  <c r="C56" i="7"/>
  <c r="B68" i="7"/>
  <c r="C76" i="7"/>
  <c r="B79" i="7"/>
  <c r="B80" i="7"/>
  <c r="B81" i="7"/>
  <c r="B83" i="7"/>
  <c r="B87" i="7"/>
  <c r="D97" i="7" s="1"/>
  <c r="D98" i="7" s="1"/>
  <c r="D95" i="7"/>
  <c r="F95" i="7"/>
  <c r="B98" i="7"/>
  <c r="B116" i="7"/>
  <c r="D100" i="7" s="1"/>
  <c r="C124" i="7"/>
  <c r="B30" i="6"/>
  <c r="B34" i="6"/>
  <c r="F44" i="6" s="1"/>
  <c r="F45" i="6" s="1"/>
  <c r="D42" i="6"/>
  <c r="I39" i="6" s="1"/>
  <c r="F42" i="6"/>
  <c r="B45" i="6"/>
  <c r="D48" i="6" s="1"/>
  <c r="B55" i="6"/>
  <c r="C56" i="6"/>
  <c r="B68" i="6"/>
  <c r="C76" i="6"/>
  <c r="B79" i="6"/>
  <c r="B80" i="6"/>
  <c r="B81" i="6"/>
  <c r="B83" i="6" s="1"/>
  <c r="B87" i="6"/>
  <c r="D97" i="6" s="1"/>
  <c r="D98" i="6" s="1"/>
  <c r="D95" i="6"/>
  <c r="F95" i="6"/>
  <c r="B98" i="6"/>
  <c r="B116" i="6"/>
  <c r="D100" i="6" s="1"/>
  <c r="D101" i="6" s="1"/>
  <c r="C124" i="6"/>
  <c r="B21" i="5"/>
  <c r="B21" i="1"/>
  <c r="B53" i="5"/>
  <c r="E51" i="5"/>
  <c r="D51" i="5"/>
  <c r="C51" i="5"/>
  <c r="B51" i="5"/>
  <c r="B52" i="5" s="1"/>
  <c r="B32" i="5"/>
  <c r="E30" i="5"/>
  <c r="D30" i="5"/>
  <c r="C30" i="5"/>
  <c r="B30" i="5"/>
  <c r="B31" i="5" s="1"/>
  <c r="C129" i="4"/>
  <c r="B125" i="4"/>
  <c r="D109" i="4" s="1"/>
  <c r="F122" i="4"/>
  <c r="E122" i="4"/>
  <c r="F121" i="4"/>
  <c r="E121" i="4"/>
  <c r="F120" i="4"/>
  <c r="E120" i="4"/>
  <c r="F119" i="4"/>
  <c r="E119" i="4"/>
  <c r="F118" i="4"/>
  <c r="E118" i="4"/>
  <c r="F117" i="4"/>
  <c r="F124" i="4" s="1"/>
  <c r="E117" i="4"/>
  <c r="B107" i="4"/>
  <c r="F104" i="4"/>
  <c r="D104" i="4"/>
  <c r="G103" i="4"/>
  <c r="E103" i="4"/>
  <c r="G102" i="4"/>
  <c r="E102" i="4"/>
  <c r="G101" i="4"/>
  <c r="E101" i="4"/>
  <c r="G100" i="4"/>
  <c r="G104" i="4" s="1"/>
  <c r="E100" i="4"/>
  <c r="B96" i="4"/>
  <c r="F106" i="4" s="1"/>
  <c r="B90" i="4"/>
  <c r="B89" i="4"/>
  <c r="B91" i="4" s="1"/>
  <c r="C74" i="4"/>
  <c r="B67" i="4"/>
  <c r="C56" i="4"/>
  <c r="B55" i="4"/>
  <c r="B45" i="4"/>
  <c r="D48" i="4" s="1"/>
  <c r="D49" i="4" s="1"/>
  <c r="F42" i="4"/>
  <c r="D42" i="4"/>
  <c r="G41" i="4"/>
  <c r="E41" i="4"/>
  <c r="B34" i="4"/>
  <c r="F44" i="4" s="1"/>
  <c r="B30" i="4"/>
  <c r="C129" i="3"/>
  <c r="B125" i="3"/>
  <c r="D109" i="3" s="1"/>
  <c r="F122" i="3"/>
  <c r="E122" i="3"/>
  <c r="F121" i="3"/>
  <c r="E121" i="3"/>
  <c r="F120" i="3"/>
  <c r="E120" i="3"/>
  <c r="F119" i="3"/>
  <c r="E119" i="3"/>
  <c r="F118" i="3"/>
  <c r="E118" i="3"/>
  <c r="F117" i="3"/>
  <c r="F124" i="3" s="1"/>
  <c r="E117" i="3"/>
  <c r="B107" i="3"/>
  <c r="F104" i="3"/>
  <c r="D104" i="3"/>
  <c r="G103" i="3"/>
  <c r="E103" i="3"/>
  <c r="G102" i="3"/>
  <c r="E102" i="3"/>
  <c r="G101" i="3"/>
  <c r="E101" i="3"/>
  <c r="G100" i="3"/>
  <c r="E100" i="3"/>
  <c r="B96" i="3"/>
  <c r="D106" i="3" s="1"/>
  <c r="B90" i="3"/>
  <c r="B89" i="3"/>
  <c r="B91" i="3" s="1"/>
  <c r="C74" i="3"/>
  <c r="B67" i="3"/>
  <c r="B57" i="3"/>
  <c r="C56" i="3"/>
  <c r="B55" i="3"/>
  <c r="D48" i="3"/>
  <c r="D49" i="3" s="1"/>
  <c r="B45" i="3"/>
  <c r="F44" i="3"/>
  <c r="F42" i="3"/>
  <c r="D42" i="3"/>
  <c r="G41" i="3"/>
  <c r="E41" i="3"/>
  <c r="B34" i="3"/>
  <c r="D44" i="3" s="1"/>
  <c r="B30" i="3"/>
  <c r="B57" i="4"/>
  <c r="B53" i="1"/>
  <c r="E51" i="1"/>
  <c r="D51" i="1"/>
  <c r="C51" i="1"/>
  <c r="B51" i="1"/>
  <c r="B52" i="1" s="1"/>
  <c r="B32" i="1"/>
  <c r="E30" i="1"/>
  <c r="D30" i="1"/>
  <c r="C30" i="1"/>
  <c r="B30" i="1"/>
  <c r="B31" i="1" s="1"/>
  <c r="D106" i="4" l="1"/>
  <c r="D107" i="4" s="1"/>
  <c r="D108" i="4" s="1"/>
  <c r="D45" i="7"/>
  <c r="F107" i="3"/>
  <c r="F108" i="3" s="1"/>
  <c r="D110" i="3"/>
  <c r="D111" i="3" s="1"/>
  <c r="F107" i="4"/>
  <c r="F108" i="4" s="1"/>
  <c r="F106" i="3"/>
  <c r="D112" i="4"/>
  <c r="D113" i="4" s="1"/>
  <c r="D110" i="4"/>
  <c r="D111" i="4" s="1"/>
  <c r="G104" i="3"/>
  <c r="I92" i="7"/>
  <c r="D101" i="7"/>
  <c r="E91" i="7" s="1"/>
  <c r="D99" i="7"/>
  <c r="D99" i="6"/>
  <c r="I92" i="6"/>
  <c r="F97" i="6"/>
  <c r="F98" i="6" s="1"/>
  <c r="B69" i="7"/>
  <c r="I39" i="7"/>
  <c r="D46" i="7"/>
  <c r="F44" i="7"/>
  <c r="F45" i="7" s="1"/>
  <c r="F46" i="7" s="1"/>
  <c r="F45" i="4"/>
  <c r="B69" i="6"/>
  <c r="F46" i="6"/>
  <c r="D44" i="6"/>
  <c r="D45" i="6" s="1"/>
  <c r="D46" i="6" s="1"/>
  <c r="E39" i="7"/>
  <c r="E41" i="7"/>
  <c r="E38" i="7"/>
  <c r="G41" i="7"/>
  <c r="E40" i="7"/>
  <c r="D49" i="7"/>
  <c r="E92" i="6"/>
  <c r="D102" i="6"/>
  <c r="E93" i="6"/>
  <c r="E94" i="6"/>
  <c r="E91" i="6"/>
  <c r="G39" i="6"/>
  <c r="F97" i="7"/>
  <c r="F98" i="7" s="1"/>
  <c r="F99" i="7" s="1"/>
  <c r="G40" i="6"/>
  <c r="D49" i="6"/>
  <c r="G38" i="6"/>
  <c r="G41" i="6"/>
  <c r="D112" i="3"/>
  <c r="D113" i="3" s="1"/>
  <c r="F126" i="3"/>
  <c r="D45" i="3"/>
  <c r="F45" i="3"/>
  <c r="F46" i="3" s="1"/>
  <c r="F125" i="3"/>
  <c r="G129" i="3"/>
  <c r="G129" i="4"/>
  <c r="F125" i="4"/>
  <c r="D107" i="3"/>
  <c r="D108" i="3" s="1"/>
  <c r="E104" i="3"/>
  <c r="D44" i="4"/>
  <c r="D45" i="4" s="1"/>
  <c r="D114" i="3"/>
  <c r="D114" i="4"/>
  <c r="F126" i="4"/>
  <c r="E104" i="4"/>
  <c r="D46" i="3" l="1"/>
  <c r="E40" i="3"/>
  <c r="E38" i="3"/>
  <c r="G39" i="3"/>
  <c r="G40" i="3"/>
  <c r="E39" i="3"/>
  <c r="G38" i="3"/>
  <c r="G38" i="7"/>
  <c r="G39" i="7"/>
  <c r="D102" i="7"/>
  <c r="E92" i="7"/>
  <c r="E94" i="7"/>
  <c r="E93" i="7"/>
  <c r="G92" i="7"/>
  <c r="F99" i="6"/>
  <c r="G91" i="6"/>
  <c r="G94" i="6"/>
  <c r="G93" i="6"/>
  <c r="G92" i="6"/>
  <c r="G40" i="7"/>
  <c r="G91" i="7"/>
  <c r="F46" i="4"/>
  <c r="G39" i="4"/>
  <c r="G40" i="4"/>
  <c r="G38" i="4"/>
  <c r="D46" i="4"/>
  <c r="E40" i="4"/>
  <c r="E38" i="4"/>
  <c r="E39" i="4"/>
  <c r="E39" i="6"/>
  <c r="E41" i="6"/>
  <c r="D50" i="6" s="1"/>
  <c r="G60" i="6" s="1"/>
  <c r="E40" i="6"/>
  <c r="E38" i="6"/>
  <c r="E95" i="6"/>
  <c r="G42" i="6"/>
  <c r="G93" i="7"/>
  <c r="G94" i="7"/>
  <c r="E42" i="7"/>
  <c r="G42" i="3" l="1"/>
  <c r="D50" i="3"/>
  <c r="E42" i="3"/>
  <c r="D52" i="3"/>
  <c r="D105" i="6"/>
  <c r="D52" i="7"/>
  <c r="D50" i="7"/>
  <c r="G61" i="7" s="1"/>
  <c r="H61" i="7" s="1"/>
  <c r="G42" i="7"/>
  <c r="G95" i="6"/>
  <c r="E95" i="7"/>
  <c r="D103" i="6"/>
  <c r="E109" i="6" s="1"/>
  <c r="F109" i="6" s="1"/>
  <c r="G95" i="7"/>
  <c r="D103" i="7"/>
  <c r="D104" i="7" s="1"/>
  <c r="G42" i="4"/>
  <c r="E42" i="4"/>
  <c r="D52" i="4"/>
  <c r="D50" i="4"/>
  <c r="D52" i="6"/>
  <c r="E42" i="6"/>
  <c r="G70" i="6"/>
  <c r="H70" i="6" s="1"/>
  <c r="G61" i="6"/>
  <c r="H61" i="6" s="1"/>
  <c r="D51" i="6"/>
  <c r="G65" i="6"/>
  <c r="H65" i="6" s="1"/>
  <c r="G71" i="6"/>
  <c r="H71" i="6" s="1"/>
  <c r="G62" i="6"/>
  <c r="H62" i="6" s="1"/>
  <c r="G66" i="6"/>
  <c r="H66" i="6" s="1"/>
  <c r="G67" i="6"/>
  <c r="H67" i="6" s="1"/>
  <c r="G68" i="6"/>
  <c r="H68" i="6" s="1"/>
  <c r="G64" i="6"/>
  <c r="H64" i="6" s="1"/>
  <c r="G63" i="6"/>
  <c r="H63" i="6" s="1"/>
  <c r="G69" i="6"/>
  <c r="H69" i="6" s="1"/>
  <c r="G63" i="7"/>
  <c r="H63" i="7" s="1"/>
  <c r="G67" i="7"/>
  <c r="H67" i="7" s="1"/>
  <c r="G71" i="7"/>
  <c r="H71" i="7" s="1"/>
  <c r="D105" i="7"/>
  <c r="H60" i="6"/>
  <c r="E113" i="7" l="1"/>
  <c r="F113" i="7" s="1"/>
  <c r="D51" i="3"/>
  <c r="E65" i="3"/>
  <c r="E60" i="3"/>
  <c r="E63" i="3"/>
  <c r="E62" i="3"/>
  <c r="E67" i="3"/>
  <c r="E66" i="3"/>
  <c r="G66" i="3" s="1"/>
  <c r="E61" i="3"/>
  <c r="E59" i="3"/>
  <c r="E68" i="3"/>
  <c r="E64" i="3"/>
  <c r="D51" i="4"/>
  <c r="E60" i="4"/>
  <c r="E66" i="4"/>
  <c r="E67" i="4"/>
  <c r="G67" i="4" s="1"/>
  <c r="E65" i="4"/>
  <c r="E62" i="4"/>
  <c r="E64" i="4"/>
  <c r="E61" i="4"/>
  <c r="E68" i="4"/>
  <c r="E63" i="4"/>
  <c r="E59" i="4"/>
  <c r="G68" i="7"/>
  <c r="H68" i="7" s="1"/>
  <c r="G66" i="7"/>
  <c r="H66" i="7" s="1"/>
  <c r="G70" i="7"/>
  <c r="H70" i="7" s="1"/>
  <c r="G64" i="7"/>
  <c r="H64" i="7" s="1"/>
  <c r="G62" i="7"/>
  <c r="H62" i="7" s="1"/>
  <c r="G65" i="7"/>
  <c r="H65" i="7" s="1"/>
  <c r="D51" i="7"/>
  <c r="G69" i="7"/>
  <c r="H69" i="7" s="1"/>
  <c r="G60" i="7"/>
  <c r="E112" i="6"/>
  <c r="F112" i="6" s="1"/>
  <c r="D104" i="6"/>
  <c r="E111" i="6"/>
  <c r="F111" i="6" s="1"/>
  <c r="E108" i="6"/>
  <c r="F108" i="6" s="1"/>
  <c r="E113" i="6"/>
  <c r="F113" i="6" s="1"/>
  <c r="E110" i="6"/>
  <c r="F110" i="6" s="1"/>
  <c r="E111" i="7"/>
  <c r="F111" i="7" s="1"/>
  <c r="E110" i="7"/>
  <c r="F110" i="7" s="1"/>
  <c r="E109" i="7"/>
  <c r="F109" i="7" s="1"/>
  <c r="E108" i="7"/>
  <c r="F108" i="7" s="1"/>
  <c r="E112" i="7"/>
  <c r="F112" i="7" s="1"/>
  <c r="G74" i="6"/>
  <c r="G72" i="6"/>
  <c r="G73" i="6" s="1"/>
  <c r="H72" i="6"/>
  <c r="G76" i="6" s="1"/>
  <c r="H74" i="6"/>
  <c r="G64" i="3" l="1"/>
  <c r="G60" i="3"/>
  <c r="G61" i="3"/>
  <c r="G68" i="3"/>
  <c r="G67" i="3"/>
  <c r="G65" i="3"/>
  <c r="G63" i="3"/>
  <c r="G59" i="3"/>
  <c r="E70" i="3"/>
  <c r="E72" i="3"/>
  <c r="G62" i="3"/>
  <c r="G63" i="4"/>
  <c r="G62" i="4"/>
  <c r="G60" i="4"/>
  <c r="G68" i="4"/>
  <c r="G65" i="4"/>
  <c r="G61" i="4"/>
  <c r="G59" i="4"/>
  <c r="E70" i="4"/>
  <c r="F62" i="4" s="1"/>
  <c r="E72" i="4"/>
  <c r="G64" i="4"/>
  <c r="G66" i="4"/>
  <c r="G72" i="7"/>
  <c r="G73" i="7" s="1"/>
  <c r="G74" i="7"/>
  <c r="H60" i="7"/>
  <c r="H72" i="7" s="1"/>
  <c r="G76" i="7" s="1"/>
  <c r="E115" i="7"/>
  <c r="E116" i="7" s="1"/>
  <c r="E117" i="6"/>
  <c r="E119" i="6"/>
  <c r="E115" i="6"/>
  <c r="E116" i="6" s="1"/>
  <c r="E120" i="6"/>
  <c r="E120" i="7"/>
  <c r="E119" i="7"/>
  <c r="E117" i="7"/>
  <c r="H73" i="6"/>
  <c r="F115" i="7"/>
  <c r="G124" i="7" s="1"/>
  <c r="D125" i="7"/>
  <c r="F117" i="7"/>
  <c r="F120" i="7"/>
  <c r="F125" i="7"/>
  <c r="F119" i="7"/>
  <c r="F119" i="6"/>
  <c r="F115" i="6"/>
  <c r="G124" i="6" s="1"/>
  <c r="D125" i="6"/>
  <c r="F117" i="6"/>
  <c r="F120" i="6"/>
  <c r="F125" i="6"/>
  <c r="F66" i="3" l="1"/>
  <c r="E71" i="3"/>
  <c r="F65" i="3"/>
  <c r="G72" i="3"/>
  <c r="G70" i="3"/>
  <c r="C81" i="3"/>
  <c r="F62" i="3"/>
  <c r="F60" i="3"/>
  <c r="F59" i="3"/>
  <c r="F63" i="3"/>
  <c r="F67" i="3"/>
  <c r="F61" i="3"/>
  <c r="F64" i="3"/>
  <c r="F68" i="3"/>
  <c r="F64" i="4"/>
  <c r="F66" i="4"/>
  <c r="F59" i="4"/>
  <c r="F61" i="4"/>
  <c r="F68" i="4"/>
  <c r="C81" i="4"/>
  <c r="F67" i="4"/>
  <c r="E71" i="4"/>
  <c r="F65" i="4"/>
  <c r="F60" i="4"/>
  <c r="F63" i="4"/>
  <c r="G72" i="4"/>
  <c r="G70" i="4"/>
  <c r="H74" i="7"/>
  <c r="F116" i="7"/>
  <c r="F116" i="6"/>
  <c r="H73" i="7"/>
  <c r="F70" i="3" l="1"/>
  <c r="F71" i="3" s="1"/>
  <c r="F72" i="3"/>
  <c r="C79" i="3"/>
  <c r="G71" i="3"/>
  <c r="G74" i="3"/>
  <c r="C82" i="3"/>
  <c r="C83" i="3" s="1"/>
  <c r="F72" i="4"/>
  <c r="F70" i="4"/>
  <c r="F71" i="4" s="1"/>
  <c r="G74" i="4"/>
  <c r="G71" i="4"/>
  <c r="C82" i="4"/>
  <c r="C79" i="4"/>
  <c r="C83" i="4" l="1"/>
</calcChain>
</file>

<file path=xl/sharedStrings.xml><?xml version="1.0" encoding="utf-8"?>
<sst xmlns="http://schemas.openxmlformats.org/spreadsheetml/2006/main" count="772" uniqueCount="166">
  <si>
    <t>HPLC System Suitability Report</t>
  </si>
  <si>
    <t>Analysis Data</t>
  </si>
  <si>
    <t>Assay</t>
  </si>
  <si>
    <t>Sample(s)</t>
  </si>
  <si>
    <t>Reference Substance:</t>
  </si>
  <si>
    <t>% age Purity:</t>
  </si>
  <si>
    <t>NDQD201709125</t>
  </si>
  <si>
    <t>Weight (mg):</t>
  </si>
  <si>
    <t>Bisoprol fumarate 5 mg,Amlodine Besilate 5 mg per tablets.</t>
  </si>
  <si>
    <t>Standard Conc (mg/mL):</t>
  </si>
  <si>
    <t>each tablets contains bisoprol fumarate 5 mg,amlodipine besilate 5 mg per tablets.</t>
  </si>
  <si>
    <t>2017-09-06 09:18:24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</si>
  <si>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</si>
  <si>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</si>
  <si>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</si>
  <si>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</si>
  <si>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</si>
  <si>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</si>
  <si>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</si>
  <si>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</si>
  <si>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</si>
  <si>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</si>
  <si>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</si>
  <si>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</si>
  <si>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</si>
  <si>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</si>
  <si>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</si>
  <si>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</si>
  <si>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</si>
  <si>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</si>
  <si>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</si>
  <si>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</si>
  <si>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</si>
  <si>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</si>
  <si>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</si>
  <si>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</si>
  <si>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</si>
  <si>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</si>
  <si>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</si>
  <si>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</si>
  <si>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</si>
  <si>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</si>
  <si>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</si>
  <si>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</si>
  <si>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</si>
  <si>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</si>
  <si>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</si>
  <si>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</si>
  <si>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</si>
  <si>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</si>
  <si>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</si>
  <si>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</si>
  <si>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</si>
  <si>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</si>
  <si>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</si>
  <si>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</si>
  <si>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</si>
  <si>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</si>
  <si>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</si>
  <si>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</si>
  <si>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</si>
  <si>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</si>
  <si>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</si>
  <si>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</si>
  <si>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</si>
  <si>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</si>
  <si>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</si>
  <si>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</si>
  <si>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</si>
  <si>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</si>
  <si>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</si>
  <si>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</si>
  <si>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</si>
  <si>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</si>
  <si>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</si>
  <si>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</si>
  <si>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</si>
  <si>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</si>
  <si>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</si>
  <si>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</si>
  <si>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</si>
  <si>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</si>
  <si>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</si>
  <si>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</si>
  <si>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</si>
  <si>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</si>
  <si>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</si>
  <si>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(mL):</t>
  </si>
  <si>
    <t>Tablet No.</t>
  </si>
  <si>
    <t>Peak Area:</t>
  </si>
  <si>
    <t>Actual Content</t>
  </si>
  <si>
    <t>Content as % of the average content</t>
  </si>
  <si>
    <t>Content as % of Label Claim</t>
  </si>
  <si>
    <t>Average tablet:</t>
  </si>
  <si>
    <t>Comment</t>
  </si>
  <si>
    <t xml:space="preserve">The content of </t>
  </si>
  <si>
    <t xml:space="preserve">in the sample as a percentage of the stated  label claim is </t>
  </si>
  <si>
    <t>Determination of the Acceptance Value (AV)</t>
  </si>
  <si>
    <t>Calculation of acceptance value (AV)</t>
  </si>
  <si>
    <t>k</t>
  </si>
  <si>
    <t>s</t>
  </si>
  <si>
    <t xml:space="preserve">M </t>
  </si>
  <si>
    <r>
      <t>AV (</t>
    </r>
    <r>
      <rPr>
        <sz val="14"/>
        <color rgb="FF000000"/>
        <rFont val="Calibri"/>
        <family val="2"/>
      </rPr>
      <t>≤</t>
    </r>
    <r>
      <rPr>
        <sz val="14"/>
        <color rgb="FF000000"/>
        <rFont val="Book Antiqua"/>
        <family val="1"/>
      </rPr>
      <t xml:space="preserve"> 15)</t>
    </r>
  </si>
  <si>
    <t>DISSOLUTION:</t>
  </si>
  <si>
    <t>Determination of Active Ingredient Dissolved</t>
  </si>
  <si>
    <t>If correction for water content is not needed please enter 0</t>
  </si>
  <si>
    <t xml:space="preserve">Enter name of compound in free base form. If salt convertion is not needed enter 1. </t>
  </si>
  <si>
    <t xml:space="preserve">Enter name of compound in salt form. If salt convertion is not needed enter 1. </t>
  </si>
  <si>
    <t>Medium Volume (mL):</t>
  </si>
  <si>
    <t>tablet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</si>
  <si>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</si>
  <si>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</si>
  <si>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</si>
  <si>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</si>
  <si>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</si>
  <si>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</si>
  <si>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</si>
  <si>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</si>
  <si>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</si>
  <si>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</si>
  <si>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</si>
  <si>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 xml:space="preserve">The amount  of </t>
  </si>
  <si>
    <t xml:space="preserve">dissolved as a percentage of the stated  label claim is </t>
  </si>
  <si>
    <t xml:space="preserve">Bisoprol fumarate </t>
  </si>
  <si>
    <t>Amlodipine</t>
  </si>
  <si>
    <t xml:space="preserve">Bisoprol Fumurate </t>
  </si>
  <si>
    <t>B12-4</t>
  </si>
  <si>
    <t>Maximum</t>
  </si>
  <si>
    <t>Minimum</t>
  </si>
  <si>
    <t>Range:</t>
  </si>
  <si>
    <t>Comment:</t>
  </si>
  <si>
    <t>Maximum:</t>
  </si>
  <si>
    <t>Minimum:</t>
  </si>
  <si>
    <t>Range</t>
  </si>
  <si>
    <t>Unit No.</t>
  </si>
  <si>
    <t>Average Normalised Peak Area:</t>
  </si>
  <si>
    <t>Desired Concentration (mg/mL):</t>
  </si>
  <si>
    <t>Conc (mg/mL):</t>
  </si>
  <si>
    <t>Purity correction:</t>
  </si>
  <si>
    <t xml:space="preserve">Std Response Deviation </t>
  </si>
  <si>
    <t>Initial Standard dilution volume (mL):</t>
  </si>
  <si>
    <t xml:space="preserve">Enter molecular mass of compound in salt form. If salt convertion is NOT needed, enter 1. </t>
  </si>
  <si>
    <t xml:space="preserve">Enter molecular mass of compound in free base form. If salt convertion is NOT needed, enter 1. </t>
  </si>
  <si>
    <t>Desired Sample Weight (mg):</t>
  </si>
  <si>
    <t>Assay Smp C</t>
  </si>
  <si>
    <t>Assay Smp B</t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</si>
  <si>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</si>
  <si>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</si>
  <si>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% Assay</t>
  </si>
  <si>
    <t>Determined Amt (mg)</t>
  </si>
  <si>
    <t>Powder Weight (mg)</t>
  </si>
  <si>
    <t>Initial Sample dilution Volume (mL):</t>
  </si>
  <si>
    <t>Mass of WRS as free base (mg):</t>
  </si>
  <si>
    <t>Mass of RS (mg):</t>
  </si>
  <si>
    <t>Bisoprol fumurate</t>
  </si>
  <si>
    <t>M2-4</t>
  </si>
  <si>
    <t>Amlodipine Besilate</t>
  </si>
  <si>
    <t>A76-1</t>
  </si>
  <si>
    <t>2017-09-06 09:48:53</t>
  </si>
  <si>
    <t>each tablets contains bisoprol fumarate 10 mg,amlodipine besilate 5 mg per tablets.</t>
  </si>
  <si>
    <t>Bisoprol fumarate 10 mg,Amlodipine Besilate 5 mg per tablets.</t>
  </si>
  <si>
    <t>NDQD201709127</t>
  </si>
  <si>
    <t>CONCOR AMLO 10+5 MG</t>
  </si>
  <si>
    <t>Bisoprol fumarate 10mg,Amlodine Besilate 5 mg per tablets.</t>
  </si>
  <si>
    <t>Bisoprol fumarate 10 mg,Amlodine Besilate 5 mg per tablets.</t>
  </si>
  <si>
    <t>CONCOR AMLO 10/5 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</si>
</sst>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164" formatCode="0.00000"/>
    <numFmt numFmtId="165" formatCode="0.0%"/>
    <numFmt numFmtId="166" formatCode="0.0000"/>
    <numFmt numFmtId="167" formatCode="[$-409]d/mmm/yy;@"/>
    <numFmt numFmtId="168" formatCode="dd\-mmm\-yy"/>
    <numFmt numFmtId="169" formatCode="0.0000\ &quot;mg&quot;"/>
    <numFmt numFmtId="170" formatCode="0.000"/>
    <numFmt numFmtId="171" formatCode="0.0\ &quot;%&quot;"/>
    <numFmt numFmtId="172" formatCode="0\ &quot;%&quot;"/>
    <numFmt numFmtId="173" formatCode="0.00\ &quot;%&quot;"/>
    <numFmt numFmtId="174" formatCode="0.0\ &quot;mg&quot;"/>
    <numFmt numFmtId="175" formatCode="dd\-mmm\-yyyy"/>
    <numFmt numFmtId="176" formatCode="0.00\ &quot;mg&quot;"/>
    <numFmt numFmtId="177" formatCode="0.0000%"/>
  </numFmts>
  <fonts count="28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sz val="14"/>
      <color rgb="FF000000"/>
      <name val="Arial"/>
      <family val="2"/>
    </font>
    <font>
      <i/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4"/>
      <color rgb="FF000000"/>
      <name val="Calibri"/>
      <family val="2"/>
    </font>
    <font>
      <sz val="10"/>
      <color rgb="FF000000"/>
      <name val="Arial"/>
      <family val="2"/>
    </font>
    <font>
      <b/>
      <sz val="36"/>
      <color rgb="FF000000"/>
      <name val="Book Antiqua"/>
      <family val="1"/>
    </font>
    <font>
      <b/>
      <sz val="14"/>
      <color rgb="FF000000"/>
      <name val="Calibri"/>
      <family val="2"/>
    </font>
    <font>
      <b/>
      <u/>
      <sz val="16"/>
      <color rgb="FF000000"/>
      <name val="Book Antiqua"/>
      <family val="1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23" fillId="2" borderId="0"/>
    <xf numFmtId="9" fontId="27" fillId="0" borderId="0" applyFont="0" applyFill="0" applyBorder="0" applyAlignment="0" applyProtection="0"/>
  </cellStyleXfs>
  <cellXfs count="70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6" fillId="2" borderId="7" xfId="0" applyFont="1" applyFill="1" applyBorder="1"/>
    <xf numFmtId="0" fontId="5" fillId="2" borderId="0" xfId="0" applyFont="1" applyFill="1"/>
    <xf numFmtId="0" fontId="11" fillId="2" borderId="0" xfId="0" applyFont="1" applyFill="1"/>
    <xf numFmtId="0" fontId="3" fillId="2" borderId="0" xfId="0" applyFont="1" applyFill="1"/>
    <xf numFmtId="0" fontId="12" fillId="2" borderId="0" xfId="0" applyFont="1" applyFill="1"/>
    <xf numFmtId="0" fontId="12" fillId="3" borderId="0" xfId="0" applyFont="1" applyFill="1" applyAlignment="1" applyProtection="1">
      <alignment horizontal="left"/>
      <protection locked="0"/>
    </xf>
    <xf numFmtId="0" fontId="13" fillId="3" borderId="0" xfId="0" applyFont="1" applyFill="1" applyProtection="1">
      <protection locked="0"/>
    </xf>
    <xf numFmtId="0" fontId="11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left"/>
      <protection locked="0"/>
    </xf>
    <xf numFmtId="0" fontId="13" fillId="2" borderId="0" xfId="0" applyFont="1" applyFill="1"/>
    <xf numFmtId="168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4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5" fillId="2" borderId="0" xfId="0" applyFont="1" applyFill="1"/>
    <xf numFmtId="0" fontId="12" fillId="2" borderId="0" xfId="0" applyFont="1" applyFill="1" applyAlignment="1">
      <alignment horizontal="center"/>
    </xf>
    <xf numFmtId="0" fontId="16" fillId="2" borderId="0" xfId="0" applyFont="1" applyFill="1"/>
    <xf numFmtId="2" fontId="14" fillId="3" borderId="0" xfId="0" applyNumberFormat="1" applyFont="1" applyFill="1" applyAlignment="1" applyProtection="1">
      <alignment horizontal="center"/>
      <protection locked="0"/>
    </xf>
    <xf numFmtId="2" fontId="12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4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4" fillId="3" borderId="24" xfId="0" applyFont="1" applyFill="1" applyBorder="1" applyAlignment="1" applyProtection="1">
      <alignment horizontal="center"/>
      <protection locked="0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28" xfId="0" applyFont="1" applyFill="1" applyBorder="1" applyAlignment="1">
      <alignment horizontal="center"/>
    </xf>
    <xf numFmtId="0" fontId="11" fillId="2" borderId="29" xfId="0" applyFont="1" applyFill="1" applyBorder="1" applyAlignment="1">
      <alignment horizontal="center"/>
    </xf>
    <xf numFmtId="0" fontId="14" fillId="3" borderId="30" xfId="0" applyFont="1" applyFill="1" applyBorder="1" applyAlignment="1" applyProtection="1">
      <alignment horizontal="center"/>
      <protection locked="0"/>
    </xf>
    <xf numFmtId="170" fontId="11" fillId="2" borderId="27" xfId="0" applyNumberFormat="1" applyFont="1" applyFill="1" applyBorder="1" applyAlignment="1">
      <alignment horizontal="center"/>
    </xf>
    <xf numFmtId="170" fontId="11" fillId="2" borderId="28" xfId="0" applyNumberFormat="1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4" fillId="3" borderId="23" xfId="0" applyFont="1" applyFill="1" applyBorder="1" applyAlignment="1" applyProtection="1">
      <alignment horizontal="center"/>
      <protection locked="0"/>
    </xf>
    <xf numFmtId="170" fontId="11" fillId="2" borderId="32" xfId="0" applyNumberFormat="1" applyFont="1" applyFill="1" applyBorder="1" applyAlignment="1">
      <alignment horizontal="center"/>
    </xf>
    <xf numFmtId="170" fontId="11" fillId="2" borderId="24" xfId="0" applyNumberFormat="1" applyFont="1" applyFill="1" applyBorder="1" applyAlignment="1">
      <alignment horizontal="center"/>
    </xf>
    <xf numFmtId="0" fontId="11" fillId="2" borderId="33" xfId="0" applyFont="1" applyFill="1" applyBorder="1" applyAlignment="1">
      <alignment horizontal="center"/>
    </xf>
    <xf numFmtId="0" fontId="14" fillId="3" borderId="34" xfId="0" applyFont="1" applyFill="1" applyBorder="1" applyAlignment="1" applyProtection="1">
      <alignment horizontal="center"/>
      <protection locked="0"/>
    </xf>
    <xf numFmtId="170" fontId="11" fillId="2" borderId="35" xfId="0" applyNumberFormat="1" applyFont="1" applyFill="1" applyBorder="1" applyAlignment="1">
      <alignment horizontal="center"/>
    </xf>
    <xf numFmtId="170" fontId="11" fillId="2" borderId="36" xfId="0" applyNumberFormat="1" applyFont="1" applyFill="1" applyBorder="1" applyAlignment="1">
      <alignment horizontal="center"/>
    </xf>
    <xf numFmtId="0" fontId="11" fillId="2" borderId="31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0" fontId="12" fillId="6" borderId="38" xfId="0" applyNumberFormat="1" applyFont="1" applyFill="1" applyBorder="1" applyAlignment="1">
      <alignment horizontal="center"/>
    </xf>
    <xf numFmtId="170" fontId="12" fillId="6" borderId="39" xfId="0" applyNumberFormat="1" applyFont="1" applyFill="1" applyBorder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4" fillId="3" borderId="16" xfId="0" applyFont="1" applyFill="1" applyBorder="1" applyAlignment="1" applyProtection="1">
      <alignment horizontal="center"/>
      <protection locked="0"/>
    </xf>
    <xf numFmtId="0" fontId="11" fillId="2" borderId="0" xfId="0" applyFont="1" applyFill="1"/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39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0" fontId="14" fillId="3" borderId="41" xfId="0" applyFont="1" applyFill="1" applyBorder="1" applyAlignment="1" applyProtection="1">
      <alignment horizontal="center"/>
      <protection locked="0"/>
    </xf>
    <xf numFmtId="1" fontId="11" fillId="2" borderId="0" xfId="0" applyNumberFormat="1" applyFont="1" applyFill="1" applyAlignment="1">
      <alignment horizontal="center"/>
    </xf>
    <xf numFmtId="0" fontId="11" fillId="2" borderId="30" xfId="0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0" fontId="12" fillId="7" borderId="13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4" fillId="3" borderId="0" xfId="0" applyFont="1" applyFill="1" applyAlignment="1" applyProtection="1">
      <alignment horizontal="center"/>
      <protection locked="0"/>
    </xf>
    <xf numFmtId="0" fontId="4" fillId="2" borderId="0" xfId="0" applyFont="1" applyFill="1"/>
    <xf numFmtId="0" fontId="6" fillId="2" borderId="0" xfId="0" applyFont="1" applyFill="1"/>
    <xf numFmtId="0" fontId="12" fillId="2" borderId="44" xfId="0" applyFont="1" applyFill="1" applyBorder="1" applyAlignment="1">
      <alignment horizontal="center"/>
    </xf>
    <xf numFmtId="0" fontId="12" fillId="7" borderId="45" xfId="0" applyFont="1" applyFill="1" applyBorder="1" applyAlignment="1">
      <alignment horizontal="center"/>
    </xf>
    <xf numFmtId="0" fontId="12" fillId="7" borderId="10" xfId="0" applyFont="1" applyFill="1" applyBorder="1" applyAlignment="1">
      <alignment horizontal="center"/>
    </xf>
    <xf numFmtId="0" fontId="12" fillId="7" borderId="46" xfId="0" applyFont="1" applyFill="1" applyBorder="1" applyAlignment="1">
      <alignment horizontal="center" wrapText="1"/>
    </xf>
    <xf numFmtId="0" fontId="12" fillId="7" borderId="25" xfId="0" applyFont="1" applyFill="1" applyBorder="1" applyAlignment="1">
      <alignment horizontal="center" wrapText="1"/>
    </xf>
    <xf numFmtId="0" fontId="11" fillId="2" borderId="30" xfId="0" applyFont="1" applyFill="1" applyBorder="1" applyAlignment="1">
      <alignment horizontal="center"/>
    </xf>
    <xf numFmtId="2" fontId="11" fillId="2" borderId="27" xfId="0" applyNumberFormat="1" applyFont="1" applyFill="1" applyBorder="1" applyAlignment="1">
      <alignment horizontal="center"/>
    </xf>
    <xf numFmtId="2" fontId="11" fillId="2" borderId="4" xfId="0" applyNumberFormat="1" applyFont="1" applyFill="1" applyBorder="1" applyAlignment="1">
      <alignment horizontal="center"/>
    </xf>
    <xf numFmtId="2" fontId="11" fillId="2" borderId="29" xfId="0" applyNumberFormat="1" applyFont="1" applyFill="1" applyBorder="1" applyAlignment="1">
      <alignment horizontal="center"/>
    </xf>
    <xf numFmtId="0" fontId="11" fillId="2" borderId="23" xfId="0" applyFont="1" applyFill="1" applyBorder="1" applyAlignment="1">
      <alignment horizontal="center"/>
    </xf>
    <xf numFmtId="2" fontId="11" fillId="2" borderId="32" xfId="0" applyNumberFormat="1" applyFont="1" applyFill="1" applyBorder="1" applyAlignment="1">
      <alignment horizontal="center"/>
    </xf>
    <xf numFmtId="2" fontId="11" fillId="2" borderId="3" xfId="0" applyNumberFormat="1" applyFont="1" applyFill="1" applyBorder="1" applyAlignment="1">
      <alignment horizontal="center"/>
    </xf>
    <xf numFmtId="2" fontId="11" fillId="2" borderId="3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center"/>
    </xf>
    <xf numFmtId="2" fontId="11" fillId="2" borderId="38" xfId="0" applyNumberFormat="1" applyFont="1" applyFill="1" applyBorder="1" applyAlignment="1">
      <alignment horizontal="center"/>
    </xf>
    <xf numFmtId="2" fontId="11" fillId="2" borderId="47" xfId="0" applyNumberFormat="1" applyFont="1" applyFill="1" applyBorder="1" applyAlignment="1">
      <alignment horizontal="center"/>
    </xf>
    <xf numFmtId="2" fontId="11" fillId="2" borderId="48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1" xfId="0" applyFont="1" applyFill="1" applyBorder="1"/>
    <xf numFmtId="0" fontId="11" fillId="2" borderId="23" xfId="0" applyFont="1" applyFill="1" applyBorder="1" applyAlignment="1">
      <alignment horizontal="center"/>
    </xf>
    <xf numFmtId="10" fontId="12" fillId="2" borderId="0" xfId="0" applyNumberFormat="1" applyFont="1" applyFill="1" applyAlignment="1">
      <alignment horizontal="center"/>
    </xf>
    <xf numFmtId="2" fontId="12" fillId="5" borderId="49" xfId="0" applyNumberFormat="1" applyFont="1" applyFill="1" applyBorder="1" applyAlignment="1">
      <alignment horizontal="center"/>
    </xf>
    <xf numFmtId="2" fontId="14" fillId="5" borderId="49" xfId="0" applyNumberFormat="1" applyFont="1" applyFill="1" applyBorder="1" applyAlignment="1">
      <alignment horizontal="center"/>
    </xf>
    <xf numFmtId="10" fontId="12" fillId="6" borderId="49" xfId="0" applyNumberFormat="1" applyFont="1" applyFill="1" applyBorder="1" applyAlignment="1">
      <alignment horizontal="center"/>
    </xf>
    <xf numFmtId="10" fontId="14" fillId="6" borderId="49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center"/>
    </xf>
    <xf numFmtId="10" fontId="12" fillId="2" borderId="9" xfId="0" applyNumberFormat="1" applyFont="1" applyFill="1" applyBorder="1" applyAlignment="1">
      <alignment horizontal="center"/>
    </xf>
    <xf numFmtId="2" fontId="12" fillId="5" borderId="50" xfId="0" applyNumberFormat="1" applyFont="1" applyFill="1" applyBorder="1" applyAlignment="1">
      <alignment horizontal="center"/>
    </xf>
    <xf numFmtId="2" fontId="14" fillId="5" borderId="50" xfId="0" applyNumberFormat="1" applyFont="1" applyFill="1" applyBorder="1" applyAlignment="1">
      <alignment horizontal="center"/>
    </xf>
    <xf numFmtId="0" fontId="11" fillId="2" borderId="0" xfId="0" applyFont="1" applyFill="1"/>
    <xf numFmtId="0" fontId="6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71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165" fontId="12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11" fillId="2" borderId="1" xfId="0" applyFont="1" applyFill="1" applyBorder="1" applyAlignment="1">
      <alignment horizontal="right"/>
    </xf>
    <xf numFmtId="2" fontId="11" fillId="2" borderId="1" xfId="0" applyNumberFormat="1" applyFont="1" applyFill="1" applyBorder="1" applyAlignment="1">
      <alignment horizontal="center"/>
    </xf>
    <xf numFmtId="0" fontId="13" fillId="3" borderId="1" xfId="0" applyFont="1" applyFill="1" applyBorder="1" applyAlignment="1" applyProtection="1">
      <alignment horizontal="center"/>
      <protection locked="0"/>
    </xf>
    <xf numFmtId="1" fontId="12" fillId="6" borderId="1" xfId="0" applyNumberFormat="1" applyFont="1" applyFill="1" applyBorder="1" applyAlignment="1">
      <alignment horizontal="center"/>
    </xf>
    <xf numFmtId="0" fontId="12" fillId="2" borderId="0" xfId="0" applyFont="1" applyFill="1" applyAlignment="1" applyProtection="1">
      <alignment horizontal="center"/>
      <protection locked="0"/>
    </xf>
    <xf numFmtId="0" fontId="16" fillId="2" borderId="0" xfId="0" applyFont="1" applyFill="1"/>
    <xf numFmtId="0" fontId="18" fillId="2" borderId="0" xfId="0" applyFont="1" applyFill="1"/>
    <xf numFmtId="0" fontId="14" fillId="3" borderId="25" xfId="0" applyFont="1" applyFill="1" applyBorder="1" applyAlignment="1" applyProtection="1">
      <alignment horizontal="center"/>
      <protection locked="0"/>
    </xf>
    <xf numFmtId="0" fontId="12" fillId="2" borderId="5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4" fillId="3" borderId="31" xfId="0" applyFont="1" applyFill="1" applyBorder="1" applyAlignment="1" applyProtection="1">
      <alignment horizontal="center"/>
      <protection locked="0"/>
    </xf>
    <xf numFmtId="170" fontId="11" fillId="2" borderId="4" xfId="0" applyNumberFormat="1" applyFont="1" applyFill="1" applyBorder="1" applyAlignment="1">
      <alignment horizontal="center"/>
    </xf>
    <xf numFmtId="0" fontId="14" fillId="3" borderId="52" xfId="0" applyFont="1" applyFill="1" applyBorder="1" applyAlignment="1" applyProtection="1">
      <alignment horizontal="center"/>
      <protection locked="0"/>
    </xf>
    <xf numFmtId="170" fontId="11" fillId="2" borderId="3" xfId="0" applyNumberFormat="1" applyFont="1" applyFill="1" applyBorder="1" applyAlignment="1">
      <alignment horizontal="center"/>
    </xf>
    <xf numFmtId="170" fontId="14" fillId="3" borderId="0" xfId="0" applyNumberFormat="1" applyFont="1" applyFill="1" applyAlignment="1" applyProtection="1">
      <alignment horizontal="center"/>
      <protection locked="0"/>
    </xf>
    <xf numFmtId="170" fontId="11" fillId="2" borderId="5" xfId="0" applyNumberFormat="1" applyFont="1" applyFill="1" applyBorder="1" applyAlignment="1">
      <alignment horizontal="center"/>
    </xf>
    <xf numFmtId="170" fontId="14" fillId="3" borderId="7" xfId="0" applyNumberFormat="1" applyFont="1" applyFill="1" applyBorder="1" applyAlignment="1" applyProtection="1">
      <alignment horizontal="center"/>
      <protection locked="0"/>
    </xf>
    <xf numFmtId="170" fontId="12" fillId="6" borderId="53" xfId="0" applyNumberFormat="1" applyFont="1" applyFill="1" applyBorder="1" applyAlignment="1">
      <alignment horizontal="center"/>
    </xf>
    <xf numFmtId="170" fontId="12" fillId="6" borderId="15" xfId="0" applyNumberFormat="1" applyFont="1" applyFill="1" applyBorder="1" applyAlignment="1">
      <alignment horizontal="center"/>
    </xf>
    <xf numFmtId="0" fontId="14" fillId="3" borderId="54" xfId="0" applyFont="1" applyFill="1" applyBorder="1" applyAlignment="1" applyProtection="1">
      <alignment horizontal="center"/>
      <protection locked="0"/>
    </xf>
    <xf numFmtId="2" fontId="11" fillId="6" borderId="49" xfId="0" applyNumberFormat="1" applyFont="1" applyFill="1" applyBorder="1" applyAlignment="1">
      <alignment horizontal="center"/>
    </xf>
    <xf numFmtId="2" fontId="11" fillId="7" borderId="49" xfId="0" applyNumberFormat="1" applyFont="1" applyFill="1" applyBorder="1" applyAlignment="1">
      <alignment horizontal="center"/>
    </xf>
    <xf numFmtId="0" fontId="2" fillId="2" borderId="0" xfId="0" applyFont="1" applyFill="1"/>
    <xf numFmtId="0" fontId="11" fillId="2" borderId="26" xfId="0" applyFont="1" applyFill="1" applyBorder="1" applyAlignment="1">
      <alignment horizontal="right"/>
    </xf>
    <xf numFmtId="166" fontId="11" fillId="7" borderId="49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5" xfId="0" applyFont="1" applyFill="1" applyBorder="1" applyAlignment="1">
      <alignment horizontal="right"/>
    </xf>
    <xf numFmtId="2" fontId="11" fillId="7" borderId="28" xfId="0" applyNumberFormat="1" applyFont="1" applyFill="1" applyBorder="1" applyAlignment="1">
      <alignment horizontal="center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41" xfId="0" applyFont="1" applyFill="1" applyBorder="1" applyAlignment="1">
      <alignment horizontal="right"/>
    </xf>
    <xf numFmtId="10" fontId="12" fillId="6" borderId="41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2" fillId="7" borderId="17" xfId="0" applyFont="1" applyFill="1" applyBorder="1" applyAlignment="1">
      <alignment horizontal="center"/>
    </xf>
    <xf numFmtId="0" fontId="12" fillId="2" borderId="51" xfId="0" applyFont="1" applyFill="1" applyBorder="1" applyAlignment="1">
      <alignment horizontal="center"/>
    </xf>
    <xf numFmtId="0" fontId="12" fillId="2" borderId="45" xfId="0" applyFont="1" applyFill="1" applyBorder="1" applyAlignment="1">
      <alignment horizontal="center"/>
    </xf>
    <xf numFmtId="0" fontId="12" fillId="2" borderId="46" xfId="0" applyFont="1" applyFill="1" applyBorder="1"/>
    <xf numFmtId="0" fontId="12" fillId="2" borderId="25" xfId="0" applyFont="1" applyFill="1" applyBorder="1" applyAlignment="1">
      <alignment horizontal="center" wrapText="1"/>
    </xf>
    <xf numFmtId="170" fontId="14" fillId="3" borderId="32" xfId="0" applyNumberFormat="1" applyFont="1" applyFill="1" applyBorder="1" applyAlignment="1" applyProtection="1">
      <alignment horizontal="center"/>
      <protection locked="0"/>
    </xf>
    <xf numFmtId="2" fontId="11" fillId="2" borderId="27" xfId="0" applyNumberFormat="1" applyFont="1" applyFill="1" applyBorder="1" applyAlignment="1">
      <alignment horizontal="center"/>
    </xf>
    <xf numFmtId="10" fontId="11" fillId="2" borderId="28" xfId="0" applyNumberFormat="1" applyFont="1" applyFill="1" applyBorder="1" applyAlignment="1">
      <alignment horizontal="center"/>
    </xf>
    <xf numFmtId="2" fontId="11" fillId="2" borderId="32" xfId="0" applyNumberFormat="1" applyFont="1" applyFill="1" applyBorder="1" applyAlignment="1">
      <alignment horizontal="center"/>
    </xf>
    <xf numFmtId="10" fontId="11" fillId="2" borderId="24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70" fontId="14" fillId="3" borderId="35" xfId="0" applyNumberFormat="1" applyFont="1" applyFill="1" applyBorder="1" applyAlignment="1" applyProtection="1">
      <alignment horizontal="center"/>
      <protection locked="0"/>
    </xf>
    <xf numFmtId="2" fontId="11" fillId="2" borderId="35" xfId="0" applyNumberFormat="1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170" fontId="12" fillId="2" borderId="0" xfId="0" applyNumberFormat="1" applyFont="1" applyFill="1" applyAlignment="1">
      <alignment horizontal="center"/>
    </xf>
    <xf numFmtId="170" fontId="11" fillId="2" borderId="2" xfId="0" applyNumberFormat="1" applyFont="1" applyFill="1" applyBorder="1" applyAlignment="1">
      <alignment horizontal="right"/>
    </xf>
    <xf numFmtId="10" fontId="14" fillId="7" borderId="49" xfId="0" applyNumberFormat="1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4" fillId="7" borderId="17" xfId="0" applyFont="1" applyFill="1" applyBorder="1" applyAlignment="1">
      <alignment horizontal="center"/>
    </xf>
    <xf numFmtId="0" fontId="17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2" fillId="2" borderId="1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3" fillId="3" borderId="0" xfId="0" applyFont="1" applyFill="1" applyAlignment="1" applyProtection="1">
      <alignment horizontal="left"/>
      <protection locked="0"/>
    </xf>
    <xf numFmtId="0" fontId="12" fillId="2" borderId="10" xfId="0" applyFont="1" applyFill="1" applyBorder="1" applyAlignment="1">
      <alignment horizontal="center"/>
    </xf>
    <xf numFmtId="0" fontId="11" fillId="2" borderId="58" xfId="0" applyFont="1" applyFill="1" applyBorder="1" applyAlignment="1">
      <alignment horizontal="right"/>
    </xf>
    <xf numFmtId="0" fontId="13" fillId="3" borderId="4" xfId="0" applyFont="1" applyFill="1" applyBorder="1" applyAlignment="1" applyProtection="1">
      <alignment horizontal="center" wrapText="1"/>
      <protection locked="0"/>
    </xf>
    <xf numFmtId="0" fontId="13" fillId="3" borderId="3" xfId="0" applyFont="1" applyFill="1" applyBorder="1" applyAlignment="1" applyProtection="1">
      <alignment horizontal="center" wrapText="1"/>
      <protection locked="0"/>
    </xf>
    <xf numFmtId="0" fontId="13" fillId="3" borderId="47" xfId="0" applyFont="1" applyFill="1" applyBorder="1" applyAlignment="1" applyProtection="1">
      <alignment horizontal="center" wrapText="1"/>
      <protection locked="0"/>
    </xf>
    <xf numFmtId="0" fontId="11" fillId="2" borderId="0" xfId="0" applyFont="1" applyFill="1"/>
    <xf numFmtId="0" fontId="3" fillId="2" borderId="0" xfId="0" applyFont="1" applyFill="1"/>
    <xf numFmtId="0" fontId="12" fillId="2" borderId="0" xfId="0" applyFont="1" applyFill="1"/>
    <xf numFmtId="0" fontId="12" fillId="3" borderId="0" xfId="0" applyFont="1" applyFill="1" applyAlignment="1" applyProtection="1">
      <alignment horizontal="left"/>
      <protection locked="0"/>
    </xf>
    <xf numFmtId="0" fontId="13" fillId="3" borderId="0" xfId="0" applyFont="1" applyFill="1" applyProtection="1">
      <protection locked="0"/>
    </xf>
    <xf numFmtId="0" fontId="11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left"/>
      <protection locked="0"/>
    </xf>
    <xf numFmtId="0" fontId="13" fillId="2" borderId="0" xfId="0" applyFont="1" applyFill="1"/>
    <xf numFmtId="168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4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5" fillId="2" borderId="0" xfId="0" applyFont="1" applyFill="1"/>
    <xf numFmtId="0" fontId="12" fillId="2" borderId="0" xfId="0" applyFont="1" applyFill="1" applyAlignment="1">
      <alignment horizontal="center"/>
    </xf>
    <xf numFmtId="0" fontId="16" fillId="2" borderId="0" xfId="0" applyFont="1" applyFill="1"/>
    <xf numFmtId="2" fontId="14" fillId="3" borderId="0" xfId="0" applyNumberFormat="1" applyFont="1" applyFill="1" applyAlignment="1" applyProtection="1">
      <alignment horizontal="center"/>
      <protection locked="0"/>
    </xf>
    <xf numFmtId="2" fontId="12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4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4" fillId="3" borderId="24" xfId="0" applyFont="1" applyFill="1" applyBorder="1" applyAlignment="1" applyProtection="1">
      <alignment horizontal="center"/>
      <protection locked="0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28" xfId="0" applyFont="1" applyFill="1" applyBorder="1" applyAlignment="1">
      <alignment horizontal="center"/>
    </xf>
    <xf numFmtId="0" fontId="11" fillId="2" borderId="29" xfId="0" applyFont="1" applyFill="1" applyBorder="1" applyAlignment="1">
      <alignment horizontal="center"/>
    </xf>
    <xf numFmtId="0" fontId="14" fillId="3" borderId="30" xfId="0" applyFont="1" applyFill="1" applyBorder="1" applyAlignment="1" applyProtection="1">
      <alignment horizontal="center"/>
      <protection locked="0"/>
    </xf>
    <xf numFmtId="170" fontId="11" fillId="2" borderId="27" xfId="0" applyNumberFormat="1" applyFont="1" applyFill="1" applyBorder="1" applyAlignment="1">
      <alignment horizontal="center"/>
    </xf>
    <xf numFmtId="170" fontId="11" fillId="2" borderId="28" xfId="0" applyNumberFormat="1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4" fillId="3" borderId="23" xfId="0" applyFont="1" applyFill="1" applyBorder="1" applyAlignment="1" applyProtection="1">
      <alignment horizontal="center"/>
      <protection locked="0"/>
    </xf>
    <xf numFmtId="170" fontId="11" fillId="2" borderId="32" xfId="0" applyNumberFormat="1" applyFont="1" applyFill="1" applyBorder="1" applyAlignment="1">
      <alignment horizontal="center"/>
    </xf>
    <xf numFmtId="170" fontId="11" fillId="2" borderId="24" xfId="0" applyNumberFormat="1" applyFont="1" applyFill="1" applyBorder="1" applyAlignment="1">
      <alignment horizontal="center"/>
    </xf>
    <xf numFmtId="0" fontId="11" fillId="2" borderId="33" xfId="0" applyFont="1" applyFill="1" applyBorder="1" applyAlignment="1">
      <alignment horizontal="center"/>
    </xf>
    <xf numFmtId="0" fontId="14" fillId="3" borderId="34" xfId="0" applyFont="1" applyFill="1" applyBorder="1" applyAlignment="1" applyProtection="1">
      <alignment horizontal="center"/>
      <protection locked="0"/>
    </xf>
    <xf numFmtId="170" fontId="11" fillId="2" borderId="35" xfId="0" applyNumberFormat="1" applyFont="1" applyFill="1" applyBorder="1" applyAlignment="1">
      <alignment horizontal="center"/>
    </xf>
    <xf numFmtId="170" fontId="11" fillId="2" borderId="36" xfId="0" applyNumberFormat="1" applyFont="1" applyFill="1" applyBorder="1" applyAlignment="1">
      <alignment horizontal="center"/>
    </xf>
    <xf numFmtId="0" fontId="11" fillId="2" borderId="31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0" fontId="12" fillId="6" borderId="38" xfId="0" applyNumberFormat="1" applyFont="1" applyFill="1" applyBorder="1" applyAlignment="1">
      <alignment horizontal="center"/>
    </xf>
    <xf numFmtId="170" fontId="12" fillId="6" borderId="39" xfId="0" applyNumberFormat="1" applyFont="1" applyFill="1" applyBorder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4" fillId="3" borderId="16" xfId="0" applyFont="1" applyFill="1" applyBorder="1" applyAlignment="1" applyProtection="1">
      <alignment horizontal="center"/>
      <protection locked="0"/>
    </xf>
    <xf numFmtId="0" fontId="11" fillId="2" borderId="0" xfId="0" applyFont="1" applyFill="1"/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39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0" fontId="14" fillId="3" borderId="41" xfId="0" applyFont="1" applyFill="1" applyBorder="1" applyAlignment="1" applyProtection="1">
      <alignment horizontal="center"/>
      <protection locked="0"/>
    </xf>
    <xf numFmtId="1" fontId="11" fillId="2" borderId="0" xfId="0" applyNumberFormat="1" applyFont="1" applyFill="1" applyAlignment="1">
      <alignment horizontal="center"/>
    </xf>
    <xf numFmtId="0" fontId="11" fillId="2" borderId="30" xfId="0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4" fillId="3" borderId="0" xfId="0" applyFont="1" applyFill="1" applyAlignment="1" applyProtection="1">
      <alignment horizontal="center"/>
      <protection locked="0"/>
    </xf>
    <xf numFmtId="0" fontId="4" fillId="2" borderId="0" xfId="0" applyFont="1" applyFill="1"/>
    <xf numFmtId="0" fontId="6" fillId="2" borderId="0" xfId="0" applyFont="1" applyFill="1"/>
    <xf numFmtId="0" fontId="12" fillId="2" borderId="44" xfId="0" applyFont="1" applyFill="1" applyBorder="1" applyAlignment="1">
      <alignment horizontal="center"/>
    </xf>
    <xf numFmtId="0" fontId="12" fillId="7" borderId="45" xfId="0" applyFont="1" applyFill="1" applyBorder="1" applyAlignment="1">
      <alignment horizontal="center"/>
    </xf>
    <xf numFmtId="0" fontId="12" fillId="7" borderId="10" xfId="0" applyFont="1" applyFill="1" applyBorder="1" applyAlignment="1">
      <alignment horizontal="center"/>
    </xf>
    <xf numFmtId="0" fontId="12" fillId="7" borderId="46" xfId="0" applyFont="1" applyFill="1" applyBorder="1" applyAlignment="1">
      <alignment horizontal="center" wrapText="1"/>
    </xf>
    <xf numFmtId="0" fontId="12" fillId="7" borderId="25" xfId="0" applyFont="1" applyFill="1" applyBorder="1" applyAlignment="1">
      <alignment horizontal="center" wrapText="1"/>
    </xf>
    <xf numFmtId="0" fontId="11" fillId="2" borderId="30" xfId="0" applyFont="1" applyFill="1" applyBorder="1" applyAlignment="1">
      <alignment horizontal="center"/>
    </xf>
    <xf numFmtId="2" fontId="11" fillId="2" borderId="27" xfId="0" applyNumberFormat="1" applyFont="1" applyFill="1" applyBorder="1" applyAlignment="1">
      <alignment horizontal="center"/>
    </xf>
    <xf numFmtId="2" fontId="11" fillId="2" borderId="4" xfId="0" applyNumberFormat="1" applyFont="1" applyFill="1" applyBorder="1" applyAlignment="1">
      <alignment horizontal="center"/>
    </xf>
    <xf numFmtId="2" fontId="11" fillId="2" borderId="29" xfId="0" applyNumberFormat="1" applyFont="1" applyFill="1" applyBorder="1" applyAlignment="1">
      <alignment horizontal="center"/>
    </xf>
    <xf numFmtId="0" fontId="11" fillId="2" borderId="23" xfId="0" applyFont="1" applyFill="1" applyBorder="1" applyAlignment="1">
      <alignment horizontal="center"/>
    </xf>
    <xf numFmtId="2" fontId="11" fillId="2" borderId="32" xfId="0" applyNumberFormat="1" applyFont="1" applyFill="1" applyBorder="1" applyAlignment="1">
      <alignment horizontal="center"/>
    </xf>
    <xf numFmtId="2" fontId="11" fillId="2" borderId="3" xfId="0" applyNumberFormat="1" applyFont="1" applyFill="1" applyBorder="1" applyAlignment="1">
      <alignment horizontal="center"/>
    </xf>
    <xf numFmtId="2" fontId="11" fillId="2" borderId="3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center"/>
    </xf>
    <xf numFmtId="2" fontId="11" fillId="2" borderId="38" xfId="0" applyNumberFormat="1" applyFont="1" applyFill="1" applyBorder="1" applyAlignment="1">
      <alignment horizontal="center"/>
    </xf>
    <xf numFmtId="2" fontId="11" fillId="2" borderId="47" xfId="0" applyNumberFormat="1" applyFont="1" applyFill="1" applyBorder="1" applyAlignment="1">
      <alignment horizontal="center"/>
    </xf>
    <xf numFmtId="2" fontId="11" fillId="2" borderId="48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1" xfId="0" applyFont="1" applyFill="1" applyBorder="1"/>
    <xf numFmtId="0" fontId="11" fillId="2" borderId="23" xfId="0" applyFont="1" applyFill="1" applyBorder="1" applyAlignment="1">
      <alignment horizontal="center"/>
    </xf>
    <xf numFmtId="10" fontId="12" fillId="2" borderId="0" xfId="0" applyNumberFormat="1" applyFont="1" applyFill="1" applyAlignment="1">
      <alignment horizontal="center"/>
    </xf>
    <xf numFmtId="2" fontId="12" fillId="5" borderId="49" xfId="0" applyNumberFormat="1" applyFont="1" applyFill="1" applyBorder="1" applyAlignment="1">
      <alignment horizontal="center"/>
    </xf>
    <xf numFmtId="2" fontId="14" fillId="5" borderId="49" xfId="0" applyNumberFormat="1" applyFont="1" applyFill="1" applyBorder="1" applyAlignment="1">
      <alignment horizontal="center"/>
    </xf>
    <xf numFmtId="10" fontId="12" fillId="6" borderId="49" xfId="0" applyNumberFormat="1" applyFont="1" applyFill="1" applyBorder="1" applyAlignment="1">
      <alignment horizontal="center"/>
    </xf>
    <xf numFmtId="10" fontId="14" fillId="6" borderId="49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center"/>
    </xf>
    <xf numFmtId="10" fontId="12" fillId="2" borderId="9" xfId="0" applyNumberFormat="1" applyFont="1" applyFill="1" applyBorder="1" applyAlignment="1">
      <alignment horizontal="center"/>
    </xf>
    <xf numFmtId="2" fontId="12" fillId="5" borderId="50" xfId="0" applyNumberFormat="1" applyFont="1" applyFill="1" applyBorder="1" applyAlignment="1">
      <alignment horizontal="center"/>
    </xf>
    <xf numFmtId="2" fontId="14" fillId="5" borderId="50" xfId="0" applyNumberFormat="1" applyFont="1" applyFill="1" applyBorder="1" applyAlignment="1">
      <alignment horizontal="center"/>
    </xf>
    <xf numFmtId="0" fontId="11" fillId="2" borderId="0" xfId="0" applyFont="1" applyFill="1"/>
    <xf numFmtId="0" fontId="6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71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165" fontId="12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11" fillId="2" borderId="1" xfId="0" applyFont="1" applyFill="1" applyBorder="1" applyAlignment="1">
      <alignment horizontal="right"/>
    </xf>
    <xf numFmtId="2" fontId="11" fillId="2" borderId="1" xfId="0" applyNumberFormat="1" applyFont="1" applyFill="1" applyBorder="1" applyAlignment="1">
      <alignment horizontal="center"/>
    </xf>
    <xf numFmtId="0" fontId="13" fillId="3" borderId="1" xfId="0" applyFont="1" applyFill="1" applyBorder="1" applyAlignment="1" applyProtection="1">
      <alignment horizontal="center"/>
      <protection locked="0"/>
    </xf>
    <xf numFmtId="1" fontId="12" fillId="6" borderId="1" xfId="0" applyNumberFormat="1" applyFont="1" applyFill="1" applyBorder="1" applyAlignment="1">
      <alignment horizontal="center"/>
    </xf>
    <xf numFmtId="0" fontId="12" fillId="2" borderId="0" xfId="0" applyFont="1" applyFill="1" applyAlignment="1" applyProtection="1">
      <alignment horizontal="center"/>
      <protection locked="0"/>
    </xf>
    <xf numFmtId="0" fontId="16" fillId="2" borderId="0" xfId="0" applyFont="1" applyFill="1"/>
    <xf numFmtId="0" fontId="18" fillId="2" borderId="0" xfId="0" applyFont="1" applyFill="1"/>
    <xf numFmtId="0" fontId="14" fillId="3" borderId="25" xfId="0" applyFont="1" applyFill="1" applyBorder="1" applyAlignment="1" applyProtection="1">
      <alignment horizontal="center"/>
      <protection locked="0"/>
    </xf>
    <xf numFmtId="0" fontId="12" fillId="2" borderId="5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4" fillId="3" borderId="31" xfId="0" applyFont="1" applyFill="1" applyBorder="1" applyAlignment="1" applyProtection="1">
      <alignment horizontal="center"/>
      <protection locked="0"/>
    </xf>
    <xf numFmtId="170" fontId="11" fillId="2" borderId="4" xfId="0" applyNumberFormat="1" applyFont="1" applyFill="1" applyBorder="1" applyAlignment="1">
      <alignment horizontal="center"/>
    </xf>
    <xf numFmtId="0" fontId="14" fillId="3" borderId="52" xfId="0" applyFont="1" applyFill="1" applyBorder="1" applyAlignment="1" applyProtection="1">
      <alignment horizontal="center"/>
      <protection locked="0"/>
    </xf>
    <xf numFmtId="170" fontId="11" fillId="2" borderId="3" xfId="0" applyNumberFormat="1" applyFont="1" applyFill="1" applyBorder="1" applyAlignment="1">
      <alignment horizontal="center"/>
    </xf>
    <xf numFmtId="170" fontId="14" fillId="3" borderId="0" xfId="0" applyNumberFormat="1" applyFont="1" applyFill="1" applyAlignment="1" applyProtection="1">
      <alignment horizontal="center"/>
      <protection locked="0"/>
    </xf>
    <xf numFmtId="170" fontId="11" fillId="2" borderId="5" xfId="0" applyNumberFormat="1" applyFont="1" applyFill="1" applyBorder="1" applyAlignment="1">
      <alignment horizontal="center"/>
    </xf>
    <xf numFmtId="170" fontId="14" fillId="3" borderId="7" xfId="0" applyNumberFormat="1" applyFont="1" applyFill="1" applyBorder="1" applyAlignment="1" applyProtection="1">
      <alignment horizontal="center"/>
      <protection locked="0"/>
    </xf>
    <xf numFmtId="170" fontId="12" fillId="6" borderId="53" xfId="0" applyNumberFormat="1" applyFont="1" applyFill="1" applyBorder="1" applyAlignment="1">
      <alignment horizontal="center"/>
    </xf>
    <xf numFmtId="170" fontId="12" fillId="6" borderId="15" xfId="0" applyNumberFormat="1" applyFont="1" applyFill="1" applyBorder="1" applyAlignment="1">
      <alignment horizontal="center"/>
    </xf>
    <xf numFmtId="0" fontId="14" fillId="3" borderId="54" xfId="0" applyFont="1" applyFill="1" applyBorder="1" applyAlignment="1" applyProtection="1">
      <alignment horizontal="center"/>
      <protection locked="0"/>
    </xf>
    <xf numFmtId="2" fontId="11" fillId="6" borderId="49" xfId="0" applyNumberFormat="1" applyFont="1" applyFill="1" applyBorder="1" applyAlignment="1">
      <alignment horizontal="center"/>
    </xf>
    <xf numFmtId="2" fontId="11" fillId="7" borderId="49" xfId="0" applyNumberFormat="1" applyFont="1" applyFill="1" applyBorder="1" applyAlignment="1">
      <alignment horizontal="center"/>
    </xf>
    <xf numFmtId="0" fontId="2" fillId="2" borderId="0" xfId="0" applyFont="1" applyFill="1"/>
    <xf numFmtId="0" fontId="11" fillId="2" borderId="26" xfId="0" applyFont="1" applyFill="1" applyBorder="1" applyAlignment="1">
      <alignment horizontal="right"/>
    </xf>
    <xf numFmtId="166" fontId="11" fillId="7" borderId="49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5" xfId="0" applyFont="1" applyFill="1" applyBorder="1" applyAlignment="1">
      <alignment horizontal="right"/>
    </xf>
    <xf numFmtId="2" fontId="11" fillId="7" borderId="28" xfId="0" applyNumberFormat="1" applyFont="1" applyFill="1" applyBorder="1" applyAlignment="1">
      <alignment horizontal="center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41" xfId="0" applyFont="1" applyFill="1" applyBorder="1" applyAlignment="1">
      <alignment horizontal="right"/>
    </xf>
    <xf numFmtId="10" fontId="12" fillId="6" borderId="41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2" fillId="7" borderId="17" xfId="0" applyFont="1" applyFill="1" applyBorder="1" applyAlignment="1">
      <alignment horizontal="center"/>
    </xf>
    <xf numFmtId="0" fontId="12" fillId="2" borderId="51" xfId="0" applyFont="1" applyFill="1" applyBorder="1" applyAlignment="1">
      <alignment horizontal="center"/>
    </xf>
    <xf numFmtId="0" fontId="12" fillId="2" borderId="45" xfId="0" applyFont="1" applyFill="1" applyBorder="1" applyAlignment="1">
      <alignment horizontal="center"/>
    </xf>
    <xf numFmtId="0" fontId="12" fillId="2" borderId="46" xfId="0" applyFont="1" applyFill="1" applyBorder="1"/>
    <xf numFmtId="0" fontId="12" fillId="2" borderId="25" xfId="0" applyFont="1" applyFill="1" applyBorder="1" applyAlignment="1">
      <alignment horizontal="center" wrapText="1"/>
    </xf>
    <xf numFmtId="170" fontId="14" fillId="3" borderId="32" xfId="0" applyNumberFormat="1" applyFont="1" applyFill="1" applyBorder="1" applyAlignment="1" applyProtection="1">
      <alignment horizontal="center"/>
      <protection locked="0"/>
    </xf>
    <xf numFmtId="2" fontId="11" fillId="2" borderId="27" xfId="0" applyNumberFormat="1" applyFont="1" applyFill="1" applyBorder="1" applyAlignment="1">
      <alignment horizontal="center"/>
    </xf>
    <xf numFmtId="10" fontId="11" fillId="2" borderId="28" xfId="0" applyNumberFormat="1" applyFont="1" applyFill="1" applyBorder="1" applyAlignment="1">
      <alignment horizontal="center"/>
    </xf>
    <xf numFmtId="2" fontId="11" fillId="2" borderId="32" xfId="0" applyNumberFormat="1" applyFont="1" applyFill="1" applyBorder="1" applyAlignment="1">
      <alignment horizontal="center"/>
    </xf>
    <xf numFmtId="10" fontId="11" fillId="2" borderId="24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70" fontId="14" fillId="3" borderId="35" xfId="0" applyNumberFormat="1" applyFont="1" applyFill="1" applyBorder="1" applyAlignment="1" applyProtection="1">
      <alignment horizontal="center"/>
      <protection locked="0"/>
    </xf>
    <xf numFmtId="2" fontId="11" fillId="2" borderId="35" xfId="0" applyNumberFormat="1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170" fontId="12" fillId="2" borderId="0" xfId="0" applyNumberFormat="1" applyFont="1" applyFill="1" applyAlignment="1">
      <alignment horizontal="center"/>
    </xf>
    <xf numFmtId="170" fontId="11" fillId="2" borderId="2" xfId="0" applyNumberFormat="1" applyFont="1" applyFill="1" applyBorder="1" applyAlignment="1">
      <alignment horizontal="right"/>
    </xf>
    <xf numFmtId="10" fontId="14" fillId="7" borderId="49" xfId="0" applyNumberFormat="1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4" fillId="7" borderId="17" xfId="0" applyFont="1" applyFill="1" applyBorder="1" applyAlignment="1">
      <alignment horizontal="center"/>
    </xf>
    <xf numFmtId="0" fontId="17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2" fillId="2" borderId="1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3" fillId="3" borderId="0" xfId="0" applyFont="1" applyFill="1" applyAlignment="1" applyProtection="1">
      <alignment horizontal="left"/>
      <protection locked="0"/>
    </xf>
    <xf numFmtId="0" fontId="12" fillId="2" borderId="10" xfId="0" applyFont="1" applyFill="1" applyBorder="1" applyAlignment="1">
      <alignment horizontal="center"/>
    </xf>
    <xf numFmtId="0" fontId="11" fillId="2" borderId="58" xfId="0" applyFont="1" applyFill="1" applyBorder="1" applyAlignment="1">
      <alignment horizontal="right"/>
    </xf>
    <xf numFmtId="0" fontId="13" fillId="3" borderId="4" xfId="0" applyFont="1" applyFill="1" applyBorder="1" applyAlignment="1" applyProtection="1">
      <alignment horizontal="center" wrapText="1"/>
      <protection locked="0"/>
    </xf>
    <xf numFmtId="0" fontId="13" fillId="3" borderId="3" xfId="0" applyFont="1" applyFill="1" applyBorder="1" applyAlignment="1" applyProtection="1">
      <alignment horizontal="center" wrapText="1"/>
      <protection locked="0"/>
    </xf>
    <xf numFmtId="0" fontId="13" fillId="3" borderId="47" xfId="0" applyFont="1" applyFill="1" applyBorder="1" applyAlignment="1" applyProtection="1">
      <alignment horizontal="center" wrapText="1"/>
      <protection locked="0"/>
    </xf>
    <xf numFmtId="0" fontId="23" fillId="2" borderId="0" xfId="1" applyFill="1"/>
    <xf numFmtId="0" fontId="2" fillId="2" borderId="0" xfId="1" applyFont="1" applyFill="1"/>
    <xf numFmtId="0" fontId="11" fillId="2" borderId="0" xfId="1" applyFont="1" applyFill="1"/>
    <xf numFmtId="0" fontId="11" fillId="2" borderId="0" xfId="1" applyFont="1" applyFill="1" applyAlignment="1">
      <alignment horizontal="center"/>
    </xf>
    <xf numFmtId="2" fontId="11" fillId="2" borderId="0" xfId="1" applyNumberFormat="1" applyFont="1" applyFill="1" applyAlignment="1">
      <alignment horizontal="center"/>
    </xf>
    <xf numFmtId="0" fontId="11" fillId="2" borderId="11" xfId="1" applyFont="1" applyFill="1" applyBorder="1"/>
    <xf numFmtId="0" fontId="12" fillId="2" borderId="11" xfId="1" applyFont="1" applyFill="1" applyBorder="1"/>
    <xf numFmtId="0" fontId="12" fillId="2" borderId="0" xfId="1" applyFont="1" applyFill="1" applyAlignment="1">
      <alignment horizontal="right"/>
    </xf>
    <xf numFmtId="0" fontId="11" fillId="2" borderId="7" xfId="1" applyFont="1" applyFill="1" applyBorder="1"/>
    <xf numFmtId="0" fontId="11" fillId="2" borderId="10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1" fillId="2" borderId="9" xfId="1" applyFont="1" applyFill="1" applyBorder="1"/>
    <xf numFmtId="0" fontId="17" fillId="2" borderId="9" xfId="1" applyFont="1" applyFill="1" applyBorder="1" applyAlignment="1">
      <alignment horizontal="left" vertical="center" wrapText="1"/>
    </xf>
    <xf numFmtId="165" fontId="14" fillId="2" borderId="0" xfId="1" applyNumberFormat="1" applyFont="1" applyFill="1" applyAlignment="1">
      <alignment horizontal="center"/>
    </xf>
    <xf numFmtId="172" fontId="24" fillId="2" borderId="0" xfId="1" applyNumberFormat="1" applyFont="1" applyFill="1" applyAlignment="1">
      <alignment horizontal="center"/>
    </xf>
    <xf numFmtId="0" fontId="11" fillId="2" borderId="0" xfId="1" applyFont="1" applyFill="1" applyAlignment="1">
      <alignment horizontal="right"/>
    </xf>
    <xf numFmtId="0" fontId="17" fillId="2" borderId="0" xfId="1" applyFont="1" applyFill="1" applyAlignment="1">
      <alignment horizontal="left" vertical="center" wrapText="1"/>
    </xf>
    <xf numFmtId="0" fontId="17" fillId="2" borderId="0" xfId="1" applyFont="1" applyFill="1" applyAlignment="1">
      <alignment horizontal="right" vertical="center" wrapText="1"/>
    </xf>
    <xf numFmtId="171" fontId="14" fillId="7" borderId="60" xfId="1" applyNumberFormat="1" applyFont="1" applyFill="1" applyBorder="1" applyAlignment="1">
      <alignment horizontal="center"/>
    </xf>
    <xf numFmtId="2" fontId="14" fillId="7" borderId="60" xfId="1" applyNumberFormat="1" applyFont="1" applyFill="1" applyBorder="1" applyAlignment="1">
      <alignment horizontal="center"/>
    </xf>
    <xf numFmtId="0" fontId="11" fillId="2" borderId="15" xfId="1" applyFont="1" applyFill="1" applyBorder="1" applyAlignment="1">
      <alignment horizontal="right"/>
    </xf>
    <xf numFmtId="171" fontId="14" fillId="6" borderId="61" xfId="1" applyNumberFormat="1" applyFont="1" applyFill="1" applyBorder="1" applyAlignment="1">
      <alignment horizontal="center"/>
    </xf>
    <xf numFmtId="2" fontId="14" fillId="6" borderId="61" xfId="1" applyNumberFormat="1" applyFont="1" applyFill="1" applyBorder="1" applyAlignment="1">
      <alignment horizontal="center"/>
    </xf>
    <xf numFmtId="0" fontId="11" fillId="2" borderId="14" xfId="1" applyFont="1" applyFill="1" applyBorder="1" applyAlignment="1">
      <alignment horizontal="right"/>
    </xf>
    <xf numFmtId="0" fontId="11" fillId="2" borderId="13" xfId="1" applyFont="1" applyFill="1" applyBorder="1"/>
    <xf numFmtId="10" fontId="11" fillId="2" borderId="0" xfId="1" applyNumberFormat="1" applyFont="1" applyFill="1" applyAlignment="1">
      <alignment horizontal="center"/>
    </xf>
    <xf numFmtId="0" fontId="14" fillId="7" borderId="62" xfId="1" applyFont="1" applyFill="1" applyBorder="1" applyAlignment="1">
      <alignment horizontal="center"/>
    </xf>
    <xf numFmtId="0" fontId="14" fillId="7" borderId="29" xfId="1" applyFont="1" applyFill="1" applyBorder="1" applyAlignment="1">
      <alignment horizontal="center"/>
    </xf>
    <xf numFmtId="0" fontId="11" fillId="2" borderId="17" xfId="1" applyFont="1" applyFill="1" applyBorder="1" applyAlignment="1">
      <alignment horizontal="right"/>
    </xf>
    <xf numFmtId="0" fontId="11" fillId="2" borderId="43" xfId="1" applyFont="1" applyFill="1" applyBorder="1"/>
    <xf numFmtId="10" fontId="14" fillId="6" borderId="49" xfId="1" applyNumberFormat="1" applyFont="1" applyFill="1" applyBorder="1" applyAlignment="1">
      <alignment horizontal="center"/>
    </xf>
    <xf numFmtId="10" fontId="14" fillId="6" borderId="61" xfId="1" applyNumberFormat="1" applyFont="1" applyFill="1" applyBorder="1" applyAlignment="1">
      <alignment horizontal="center"/>
    </xf>
    <xf numFmtId="0" fontId="11" fillId="2" borderId="23" xfId="1" applyFont="1" applyFill="1" applyBorder="1"/>
    <xf numFmtId="0" fontId="11" fillId="2" borderId="31" xfId="1" applyFont="1" applyFill="1" applyBorder="1" applyAlignment="1">
      <alignment horizontal="center"/>
    </xf>
    <xf numFmtId="0" fontId="11" fillId="2" borderId="23" xfId="1" applyFont="1" applyFill="1" applyBorder="1" applyAlignment="1">
      <alignment horizontal="right"/>
    </xf>
    <xf numFmtId="171" fontId="14" fillId="7" borderId="54" xfId="1" applyNumberFormat="1" applyFont="1" applyFill="1" applyBorder="1" applyAlignment="1">
      <alignment horizontal="center"/>
    </xf>
    <xf numFmtId="2" fontId="14" fillId="7" borderId="59" xfId="1" applyNumberFormat="1" applyFont="1" applyFill="1" applyBorder="1" applyAlignment="1">
      <alignment horizontal="center"/>
    </xf>
    <xf numFmtId="170" fontId="11" fillId="2" borderId="16" xfId="1" applyNumberFormat="1" applyFont="1" applyFill="1" applyBorder="1" applyAlignment="1">
      <alignment horizontal="right"/>
    </xf>
    <xf numFmtId="0" fontId="11" fillId="2" borderId="23" xfId="1" applyFont="1" applyFill="1" applyBorder="1" applyAlignment="1">
      <alignment horizontal="center"/>
    </xf>
    <xf numFmtId="0" fontId="14" fillId="3" borderId="31" xfId="1" applyFont="1" applyFill="1" applyBorder="1" applyAlignment="1" applyProtection="1">
      <alignment horizontal="center"/>
      <protection locked="0"/>
    </xf>
    <xf numFmtId="173" fontId="11" fillId="2" borderId="31" xfId="1" applyNumberFormat="1" applyFont="1" applyFill="1" applyBorder="1" applyAlignment="1">
      <alignment horizontal="center"/>
    </xf>
    <xf numFmtId="173" fontId="11" fillId="2" borderId="48" xfId="1" applyNumberFormat="1" applyFont="1" applyFill="1" applyBorder="1" applyAlignment="1">
      <alignment horizontal="center"/>
    </xf>
    <xf numFmtId="166" fontId="11" fillId="2" borderId="15" xfId="1" applyNumberFormat="1" applyFont="1" applyFill="1" applyBorder="1" applyAlignment="1">
      <alignment horizontal="center"/>
    </xf>
    <xf numFmtId="1" fontId="14" fillId="3" borderId="15" xfId="1" applyNumberFormat="1" applyFont="1" applyFill="1" applyBorder="1" applyAlignment="1" applyProtection="1">
      <alignment horizontal="center"/>
      <protection locked="0"/>
    </xf>
    <xf numFmtId="0" fontId="11" fillId="2" borderId="15" xfId="1" applyFont="1" applyFill="1" applyBorder="1" applyAlignment="1">
      <alignment horizontal="center"/>
    </xf>
    <xf numFmtId="166" fontId="11" fillId="2" borderId="14" xfId="1" applyNumberFormat="1" applyFont="1" applyFill="1" applyBorder="1" applyAlignment="1">
      <alignment horizontal="center"/>
    </xf>
    <xf numFmtId="1" fontId="14" fillId="3" borderId="14" xfId="1" applyNumberFormat="1" applyFont="1" applyFill="1" applyBorder="1" applyAlignment="1" applyProtection="1">
      <alignment horizontal="center"/>
      <protection locked="0"/>
    </xf>
    <xf numFmtId="0" fontId="11" fillId="2" borderId="14" xfId="1" applyFont="1" applyFill="1" applyBorder="1" applyAlignment="1">
      <alignment horizontal="center"/>
    </xf>
    <xf numFmtId="173" fontId="11" fillId="2" borderId="25" xfId="1" applyNumberFormat="1" applyFont="1" applyFill="1" applyBorder="1" applyAlignment="1">
      <alignment horizontal="center"/>
    </xf>
    <xf numFmtId="166" fontId="11" fillId="2" borderId="13" xfId="1" applyNumberFormat="1" applyFont="1" applyFill="1" applyBorder="1" applyAlignment="1">
      <alignment horizontal="center"/>
    </xf>
    <xf numFmtId="1" fontId="14" fillId="3" borderId="13" xfId="1" applyNumberFormat="1" applyFont="1" applyFill="1" applyBorder="1" applyAlignment="1" applyProtection="1">
      <alignment horizontal="center"/>
      <protection locked="0"/>
    </xf>
    <xf numFmtId="0" fontId="11" fillId="2" borderId="13" xfId="1" applyFont="1" applyFill="1" applyBorder="1" applyAlignment="1">
      <alignment horizontal="center"/>
    </xf>
    <xf numFmtId="0" fontId="12" fillId="2" borderId="25" xfId="1" applyFont="1" applyFill="1" applyBorder="1" applyAlignment="1">
      <alignment horizontal="center" wrapText="1"/>
    </xf>
    <xf numFmtId="0" fontId="12" fillId="2" borderId="13" xfId="1" applyFont="1" applyFill="1" applyBorder="1" applyAlignment="1">
      <alignment horizontal="center"/>
    </xf>
    <xf numFmtId="0" fontId="14" fillId="3" borderId="25" xfId="1" applyFont="1" applyFill="1" applyBorder="1" applyAlignment="1" applyProtection="1">
      <alignment horizontal="center"/>
      <protection locked="0"/>
    </xf>
    <xf numFmtId="0" fontId="11" fillId="2" borderId="21" xfId="1" applyFont="1" applyFill="1" applyBorder="1" applyAlignment="1">
      <alignment horizontal="right"/>
    </xf>
    <xf numFmtId="0" fontId="3" fillId="2" borderId="0" xfId="1" applyFont="1" applyFill="1"/>
    <xf numFmtId="0" fontId="2" fillId="2" borderId="0" xfId="1" applyFont="1" applyFill="1" applyAlignment="1">
      <alignment horizontal="center"/>
    </xf>
    <xf numFmtId="170" fontId="11" fillId="2" borderId="0" xfId="1" applyNumberFormat="1" applyFont="1" applyFill="1" applyAlignment="1">
      <alignment horizontal="center"/>
    </xf>
    <xf numFmtId="0" fontId="12" fillId="7" borderId="17" xfId="1" applyFont="1" applyFill="1" applyBorder="1" applyAlignment="1">
      <alignment horizontal="center"/>
    </xf>
    <xf numFmtId="10" fontId="12" fillId="6" borderId="41" xfId="1" applyNumberFormat="1" applyFont="1" applyFill="1" applyBorder="1" applyAlignment="1">
      <alignment horizontal="center"/>
    </xf>
    <xf numFmtId="0" fontId="11" fillId="2" borderId="41" xfId="1" applyFont="1" applyFill="1" applyBorder="1" applyAlignment="1">
      <alignment horizontal="right"/>
    </xf>
    <xf numFmtId="2" fontId="2" fillId="2" borderId="0" xfId="1" applyNumberFormat="1" applyFont="1" applyFill="1" applyAlignment="1">
      <alignment horizontal="center"/>
    </xf>
    <xf numFmtId="170" fontId="12" fillId="7" borderId="16" xfId="1" applyNumberFormat="1" applyFont="1" applyFill="1" applyBorder="1" applyAlignment="1">
      <alignment horizontal="center"/>
    </xf>
    <xf numFmtId="0" fontId="11" fillId="2" borderId="16" xfId="1" applyFont="1" applyFill="1" applyBorder="1" applyAlignment="1">
      <alignment horizontal="right"/>
    </xf>
    <xf numFmtId="0" fontId="12" fillId="2" borderId="0" xfId="1" applyFont="1" applyFill="1" applyAlignment="1">
      <alignment horizontal="center" wrapText="1"/>
    </xf>
    <xf numFmtId="2" fontId="11" fillId="7" borderId="28" xfId="1" applyNumberFormat="1" applyFont="1" applyFill="1" applyBorder="1" applyAlignment="1">
      <alignment horizontal="center"/>
    </xf>
    <xf numFmtId="0" fontId="11" fillId="2" borderId="55" xfId="1" applyFont="1" applyFill="1" applyBorder="1" applyAlignment="1">
      <alignment horizontal="right"/>
    </xf>
    <xf numFmtId="1" fontId="11" fillId="2" borderId="0" xfId="1" applyNumberFormat="1" applyFont="1" applyFill="1" applyAlignment="1">
      <alignment horizontal="center"/>
    </xf>
    <xf numFmtId="2" fontId="11" fillId="6" borderId="49" xfId="1" applyNumberFormat="1" applyFont="1" applyFill="1" applyBorder="1" applyAlignment="1">
      <alignment horizontal="center"/>
    </xf>
    <xf numFmtId="0" fontId="11" fillId="2" borderId="26" xfId="1" applyFont="1" applyFill="1" applyBorder="1" applyAlignment="1">
      <alignment horizontal="right"/>
    </xf>
    <xf numFmtId="166" fontId="11" fillId="7" borderId="49" xfId="1" applyNumberFormat="1" applyFont="1" applyFill="1" applyBorder="1" applyAlignment="1">
      <alignment horizontal="center"/>
    </xf>
    <xf numFmtId="166" fontId="11" fillId="6" borderId="17" xfId="1" applyNumberFormat="1" applyFont="1" applyFill="1" applyBorder="1" applyAlignment="1">
      <alignment horizontal="center"/>
    </xf>
    <xf numFmtId="166" fontId="11" fillId="6" borderId="49" xfId="1" applyNumberFormat="1" applyFont="1" applyFill="1" applyBorder="1" applyAlignment="1">
      <alignment horizontal="center"/>
    </xf>
    <xf numFmtId="2" fontId="11" fillId="7" borderId="41" xfId="1" applyNumberFormat="1" applyFont="1" applyFill="1" applyBorder="1" applyAlignment="1">
      <alignment horizontal="center"/>
    </xf>
    <xf numFmtId="2" fontId="11" fillId="7" borderId="49" xfId="1" applyNumberFormat="1" applyFont="1" applyFill="1" applyBorder="1" applyAlignment="1">
      <alignment horizontal="center"/>
    </xf>
    <xf numFmtId="2" fontId="11" fillId="6" borderId="41" xfId="1" applyNumberFormat="1" applyFont="1" applyFill="1" applyBorder="1" applyAlignment="1">
      <alignment horizontal="center"/>
    </xf>
    <xf numFmtId="0" fontId="14" fillId="3" borderId="0" xfId="1" applyFont="1" applyFill="1" applyAlignment="1" applyProtection="1">
      <alignment horizontal="center"/>
      <protection locked="0"/>
    </xf>
    <xf numFmtId="0" fontId="14" fillId="3" borderId="16" xfId="1" applyFont="1" applyFill="1" applyBorder="1" applyAlignment="1" applyProtection="1">
      <alignment horizontal="center"/>
      <protection locked="0"/>
    </xf>
    <xf numFmtId="0" fontId="14" fillId="3" borderId="54" xfId="1" applyFont="1" applyFill="1" applyBorder="1" applyAlignment="1" applyProtection="1">
      <alignment horizontal="center"/>
      <protection locked="0"/>
    </xf>
    <xf numFmtId="0" fontId="11" fillId="2" borderId="63" xfId="1" applyFont="1" applyFill="1" applyBorder="1" applyAlignment="1">
      <alignment horizontal="right"/>
    </xf>
    <xf numFmtId="170" fontId="12" fillId="6" borderId="15" xfId="1" applyNumberFormat="1" applyFont="1" applyFill="1" applyBorder="1" applyAlignment="1">
      <alignment horizontal="center"/>
    </xf>
    <xf numFmtId="1" fontId="12" fillId="6" borderId="53" xfId="1" applyNumberFormat="1" applyFont="1" applyFill="1" applyBorder="1" applyAlignment="1">
      <alignment horizontal="center"/>
    </xf>
    <xf numFmtId="170" fontId="12" fillId="6" borderId="38" xfId="1" applyNumberFormat="1" applyFont="1" applyFill="1" applyBorder="1" applyAlignment="1">
      <alignment horizontal="center"/>
    </xf>
    <xf numFmtId="1" fontId="12" fillId="6" borderId="64" xfId="1" applyNumberFormat="1" applyFont="1" applyFill="1" applyBorder="1" applyAlignment="1">
      <alignment horizontal="center"/>
    </xf>
    <xf numFmtId="0" fontId="11" fillId="2" borderId="15" xfId="1" applyFont="1" applyFill="1" applyBorder="1"/>
    <xf numFmtId="170" fontId="11" fillId="2" borderId="36" xfId="1" applyNumberFormat="1" applyFont="1" applyFill="1" applyBorder="1" applyAlignment="1">
      <alignment horizontal="center"/>
    </xf>
    <xf numFmtId="170" fontId="14" fillId="3" borderId="34" xfId="1" applyNumberFormat="1" applyFont="1" applyFill="1" applyBorder="1" applyAlignment="1" applyProtection="1">
      <alignment horizontal="center"/>
      <protection locked="0"/>
    </xf>
    <xf numFmtId="170" fontId="11" fillId="2" borderId="35" xfId="1" applyNumberFormat="1" applyFont="1" applyFill="1" applyBorder="1" applyAlignment="1">
      <alignment horizontal="center"/>
    </xf>
    <xf numFmtId="0" fontId="14" fillId="3" borderId="34" xfId="1" applyFont="1" applyFill="1" applyBorder="1" applyAlignment="1" applyProtection="1">
      <alignment horizontal="center"/>
      <protection locked="0"/>
    </xf>
    <xf numFmtId="0" fontId="11" fillId="2" borderId="7" xfId="1" applyFont="1" applyFill="1" applyBorder="1" applyAlignment="1">
      <alignment horizontal="center"/>
    </xf>
    <xf numFmtId="170" fontId="11" fillId="2" borderId="24" xfId="1" applyNumberFormat="1" applyFont="1" applyFill="1" applyBorder="1" applyAlignment="1">
      <alignment horizontal="center"/>
    </xf>
    <xf numFmtId="0" fontId="14" fillId="3" borderId="23" xfId="1" applyFont="1" applyFill="1" applyBorder="1" applyAlignment="1" applyProtection="1">
      <alignment horizontal="center"/>
      <protection locked="0"/>
    </xf>
    <xf numFmtId="170" fontId="11" fillId="2" borderId="32" xfId="1" applyNumberFormat="1" applyFont="1" applyFill="1" applyBorder="1" applyAlignment="1">
      <alignment horizontal="center"/>
    </xf>
    <xf numFmtId="0" fontId="15" fillId="2" borderId="13" xfId="1" applyFont="1" applyFill="1" applyBorder="1"/>
    <xf numFmtId="170" fontId="11" fillId="2" borderId="28" xfId="1" applyNumberFormat="1" applyFont="1" applyFill="1" applyBorder="1" applyAlignment="1">
      <alignment horizontal="center"/>
    </xf>
    <xf numFmtId="0" fontId="14" fillId="3" borderId="30" xfId="1" applyFont="1" applyFill="1" applyBorder="1" applyAlignment="1" applyProtection="1">
      <alignment horizontal="center"/>
      <protection locked="0"/>
    </xf>
    <xf numFmtId="170" fontId="11" fillId="2" borderId="27" xfId="1" applyNumberFormat="1" applyFont="1" applyFill="1" applyBorder="1" applyAlignment="1">
      <alignment horizontal="center"/>
    </xf>
    <xf numFmtId="0" fontId="11" fillId="2" borderId="52" xfId="1" applyFont="1" applyFill="1" applyBorder="1" applyAlignment="1">
      <alignment horizontal="center"/>
    </xf>
    <xf numFmtId="0" fontId="12" fillId="2" borderId="12" xfId="1" applyFont="1" applyFill="1" applyBorder="1" applyAlignment="1">
      <alignment horizontal="center"/>
    </xf>
    <xf numFmtId="0" fontId="12" fillId="2" borderId="28" xfId="1" applyFont="1" applyFill="1" applyBorder="1" applyAlignment="1">
      <alignment horizontal="center"/>
    </xf>
    <xf numFmtId="0" fontId="12" fillId="2" borderId="26" xfId="1" applyFont="1" applyFill="1" applyBorder="1" applyAlignment="1">
      <alignment horizontal="center"/>
    </xf>
    <xf numFmtId="0" fontId="12" fillId="2" borderId="2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51" xfId="1" applyFont="1" applyFill="1" applyBorder="1" applyAlignment="1">
      <alignment horizontal="center"/>
    </xf>
    <xf numFmtId="0" fontId="3" fillId="2" borderId="0" xfId="1" applyFont="1" applyFill="1" applyAlignment="1">
      <alignment horizontal="left"/>
    </xf>
    <xf numFmtId="0" fontId="5" fillId="2" borderId="1" xfId="1" applyFont="1" applyFill="1" applyBorder="1" applyAlignment="1">
      <alignment horizontal="center"/>
    </xf>
    <xf numFmtId="0" fontId="25" fillId="2" borderId="0" xfId="1" applyFont="1" applyFill="1" applyAlignment="1">
      <alignment vertical="center" wrapText="1"/>
    </xf>
    <xf numFmtId="169" fontId="12" fillId="2" borderId="0" xfId="1" applyNumberFormat="1" applyFont="1" applyFill="1" applyAlignment="1">
      <alignment horizontal="center"/>
    </xf>
    <xf numFmtId="2" fontId="12" fillId="2" borderId="0" xfId="1" applyNumberFormat="1" applyFont="1" applyFill="1" applyAlignment="1">
      <alignment horizontal="center"/>
    </xf>
    <xf numFmtId="2" fontId="14" fillId="3" borderId="0" xfId="1" applyNumberFormat="1" applyFont="1" applyFill="1" applyAlignment="1" applyProtection="1">
      <alignment horizontal="center"/>
      <protection locked="0"/>
    </xf>
    <xf numFmtId="0" fontId="18" fillId="2" borderId="0" xfId="1" applyFont="1" applyFill="1"/>
    <xf numFmtId="0" fontId="16" fillId="2" borderId="0" xfId="1" applyFont="1" applyFill="1"/>
    <xf numFmtId="0" fontId="12" fillId="2" borderId="0" xfId="1" applyFont="1" applyFill="1" applyAlignment="1">
      <alignment horizontal="center"/>
    </xf>
    <xf numFmtId="0" fontId="13" fillId="3" borderId="0" xfId="1" applyFont="1" applyFill="1" applyAlignment="1" applyProtection="1">
      <alignment horizontal="center"/>
      <protection locked="0"/>
    </xf>
    <xf numFmtId="171" fontId="14" fillId="2" borderId="0" xfId="1" applyNumberFormat="1" applyFont="1" applyFill="1" applyAlignment="1">
      <alignment horizontal="center"/>
    </xf>
    <xf numFmtId="0" fontId="14" fillId="7" borderId="60" xfId="1" applyFont="1" applyFill="1" applyBorder="1" applyAlignment="1">
      <alignment horizontal="center"/>
    </xf>
    <xf numFmtId="173" fontId="14" fillId="7" borderId="33" xfId="1" applyNumberFormat="1" applyFont="1" applyFill="1" applyBorder="1" applyAlignment="1">
      <alignment horizontal="center"/>
    </xf>
    <xf numFmtId="2" fontId="14" fillId="7" borderId="33" xfId="1" applyNumberFormat="1" applyFont="1" applyFill="1" applyBorder="1" applyAlignment="1">
      <alignment horizontal="center"/>
    </xf>
    <xf numFmtId="0" fontId="11" fillId="2" borderId="65" xfId="1" applyFont="1" applyFill="1" applyBorder="1" applyAlignment="1">
      <alignment horizontal="right"/>
    </xf>
    <xf numFmtId="173" fontId="11" fillId="2" borderId="15" xfId="1" applyNumberFormat="1" applyFont="1" applyFill="1" applyBorder="1" applyAlignment="1">
      <alignment horizontal="center" vertical="center"/>
    </xf>
    <xf numFmtId="166" fontId="11" fillId="2" borderId="43" xfId="1" applyNumberFormat="1" applyFont="1" applyFill="1" applyBorder="1" applyAlignment="1">
      <alignment horizontal="center"/>
    </xf>
    <xf numFmtId="0" fontId="14" fillId="3" borderId="43" xfId="1" applyFont="1" applyFill="1" applyBorder="1" applyAlignment="1" applyProtection="1">
      <alignment horizontal="center"/>
      <protection locked="0"/>
    </xf>
    <xf numFmtId="173" fontId="11" fillId="2" borderId="14" xfId="1" applyNumberFormat="1" applyFont="1" applyFill="1" applyBorder="1" applyAlignment="1">
      <alignment horizontal="center" vertical="center"/>
    </xf>
    <xf numFmtId="166" fontId="11" fillId="2" borderId="23" xfId="1" applyNumberFormat="1" applyFont="1" applyFill="1" applyBorder="1" applyAlignment="1">
      <alignment horizontal="center"/>
    </xf>
    <xf numFmtId="2" fontId="13" fillId="2" borderId="48" xfId="1" applyNumberFormat="1" applyFont="1" applyFill="1" applyBorder="1" applyAlignment="1">
      <alignment horizontal="center"/>
    </xf>
    <xf numFmtId="0" fontId="11" fillId="2" borderId="43" xfId="1" applyFont="1" applyFill="1" applyBorder="1" applyAlignment="1">
      <alignment horizontal="right"/>
    </xf>
    <xf numFmtId="166" fontId="11" fillId="2" borderId="21" xfId="1" applyNumberFormat="1" applyFont="1" applyFill="1" applyBorder="1" applyAlignment="1">
      <alignment horizontal="center"/>
    </xf>
    <xf numFmtId="0" fontId="14" fillId="3" borderId="21" xfId="1" applyFont="1" applyFill="1" applyBorder="1" applyAlignment="1" applyProtection="1">
      <alignment horizontal="center"/>
      <protection locked="0"/>
    </xf>
    <xf numFmtId="0" fontId="13" fillId="2" borderId="31" xfId="1" applyFont="1" applyFill="1" applyBorder="1" applyAlignment="1">
      <alignment horizontal="center"/>
    </xf>
    <xf numFmtId="173" fontId="11" fillId="2" borderId="13" xfId="1" applyNumberFormat="1" applyFont="1" applyFill="1" applyBorder="1" applyAlignment="1">
      <alignment horizontal="center" vertical="center"/>
    </xf>
    <xf numFmtId="1" fontId="14" fillId="3" borderId="23" xfId="1" applyNumberFormat="1" applyFont="1" applyFill="1" applyBorder="1" applyAlignment="1" applyProtection="1">
      <alignment horizontal="center"/>
      <protection locked="0"/>
    </xf>
    <xf numFmtId="0" fontId="12" fillId="2" borderId="25" xfId="1" applyFont="1" applyFill="1" applyBorder="1" applyAlignment="1">
      <alignment horizontal="center"/>
    </xf>
    <xf numFmtId="2" fontId="12" fillId="2" borderId="13" xfId="1" applyNumberFormat="1" applyFont="1" applyFill="1" applyBorder="1" applyAlignment="1">
      <alignment horizontal="center"/>
    </xf>
    <xf numFmtId="166" fontId="12" fillId="2" borderId="0" xfId="1" applyNumberFormat="1" applyFont="1" applyFill="1" applyAlignment="1" applyProtection="1">
      <alignment horizontal="center"/>
      <protection locked="0"/>
    </xf>
    <xf numFmtId="0" fontId="11" fillId="2" borderId="0" xfId="1" applyFont="1" applyFill="1" applyAlignment="1">
      <alignment horizontal="left"/>
    </xf>
    <xf numFmtId="174" fontId="14" fillId="3" borderId="0" xfId="1" applyNumberFormat="1" applyFont="1" applyFill="1" applyAlignment="1" applyProtection="1">
      <alignment horizontal="center"/>
      <protection locked="0"/>
    </xf>
    <xf numFmtId="0" fontId="12" fillId="2" borderId="0" xfId="1" applyFont="1" applyFill="1" applyAlignment="1">
      <alignment horizontal="left"/>
    </xf>
    <xf numFmtId="0" fontId="11" fillId="7" borderId="15" xfId="1" applyFont="1" applyFill="1" applyBorder="1" applyAlignment="1">
      <alignment horizontal="center"/>
    </xf>
    <xf numFmtId="10" fontId="11" fillId="6" borderId="41" xfId="1" applyNumberFormat="1" applyFont="1" applyFill="1" applyBorder="1" applyAlignment="1">
      <alignment horizontal="center"/>
    </xf>
    <xf numFmtId="170" fontId="12" fillId="7" borderId="13" xfId="1" applyNumberFormat="1" applyFont="1" applyFill="1" applyBorder="1" applyAlignment="1">
      <alignment horizontal="center"/>
    </xf>
    <xf numFmtId="2" fontId="11" fillId="6" borderId="15" xfId="1" applyNumberFormat="1" applyFont="1" applyFill="1" applyBorder="1" applyAlignment="1">
      <alignment horizontal="center"/>
    </xf>
    <xf numFmtId="0" fontId="11" fillId="2" borderId="30" xfId="1" applyFont="1" applyFill="1" applyBorder="1" applyAlignment="1">
      <alignment horizontal="right"/>
    </xf>
    <xf numFmtId="166" fontId="11" fillId="2" borderId="0" xfId="1" applyNumberFormat="1" applyFont="1" applyFill="1" applyAlignment="1">
      <alignment horizontal="center"/>
    </xf>
    <xf numFmtId="166" fontId="11" fillId="2" borderId="0" xfId="1" applyNumberFormat="1" applyFont="1" applyFill="1"/>
    <xf numFmtId="166" fontId="14" fillId="3" borderId="41" xfId="1" applyNumberFormat="1" applyFont="1" applyFill="1" applyBorder="1" applyAlignment="1" applyProtection="1">
      <alignment horizontal="center"/>
      <protection locked="0"/>
    </xf>
    <xf numFmtId="0" fontId="11" fillId="2" borderId="42" xfId="1" applyFont="1" applyFill="1" applyBorder="1" applyAlignment="1">
      <alignment horizontal="right"/>
    </xf>
    <xf numFmtId="166" fontId="11" fillId="6" borderId="41" xfId="1" applyNumberFormat="1" applyFont="1" applyFill="1" applyBorder="1" applyAlignment="1">
      <alignment horizontal="center"/>
    </xf>
    <xf numFmtId="0" fontId="11" fillId="2" borderId="11" xfId="1" applyFont="1" applyFill="1" applyBorder="1" applyAlignment="1">
      <alignment horizontal="right"/>
    </xf>
    <xf numFmtId="0" fontId="11" fillId="2" borderId="40" xfId="1" applyFont="1" applyFill="1" applyBorder="1" applyAlignment="1">
      <alignment horizontal="right"/>
    </xf>
    <xf numFmtId="170" fontId="12" fillId="6" borderId="39" xfId="1" applyNumberFormat="1" applyFont="1" applyFill="1" applyBorder="1" applyAlignment="1">
      <alignment horizontal="center"/>
    </xf>
    <xf numFmtId="1" fontId="12" fillId="6" borderId="37" xfId="1" applyNumberFormat="1" applyFont="1" applyFill="1" applyBorder="1" applyAlignment="1">
      <alignment horizontal="center"/>
    </xf>
    <xf numFmtId="0" fontId="11" fillId="2" borderId="31" xfId="1" applyFont="1" applyFill="1" applyBorder="1" applyAlignment="1">
      <alignment horizontal="right"/>
    </xf>
    <xf numFmtId="0" fontId="12" fillId="2" borderId="0" xfId="1" applyFont="1" applyFill="1" applyAlignment="1">
      <alignment vertical="center" wrapText="1"/>
    </xf>
    <xf numFmtId="0" fontId="11" fillId="2" borderId="33" xfId="1" applyFont="1" applyFill="1" applyBorder="1" applyAlignment="1">
      <alignment horizontal="center"/>
    </xf>
    <xf numFmtId="0" fontId="15" fillId="2" borderId="0" xfId="1" applyFont="1" applyFill="1"/>
    <xf numFmtId="0" fontId="11" fillId="2" borderId="29" xfId="1" applyFont="1" applyFill="1" applyBorder="1" applyAlignment="1">
      <alignment horizontal="center"/>
    </xf>
    <xf numFmtId="0" fontId="12" fillId="2" borderId="49" xfId="1" applyFont="1" applyFill="1" applyBorder="1" applyAlignment="1">
      <alignment horizontal="center"/>
    </xf>
    <xf numFmtId="168" fontId="11" fillId="2" borderId="0" xfId="1" applyNumberFormat="1" applyFont="1" applyFill="1" applyAlignment="1">
      <alignment horizontal="left"/>
    </xf>
    <xf numFmtId="0" fontId="12" fillId="2" borderId="0" xfId="1" applyFont="1" applyFill="1"/>
    <xf numFmtId="0" fontId="13" fillId="2" borderId="0" xfId="1" applyFont="1" applyFill="1"/>
    <xf numFmtId="175" fontId="13" fillId="3" borderId="0" xfId="1" applyNumberFormat="1" applyFont="1" applyFill="1" applyAlignment="1" applyProtection="1">
      <alignment horizontal="center"/>
      <protection locked="0"/>
    </xf>
    <xf numFmtId="0" fontId="11" fillId="3" borderId="0" xfId="1" applyFont="1" applyFill="1" applyProtection="1">
      <protection locked="0"/>
    </xf>
    <xf numFmtId="0" fontId="13" fillId="3" borderId="0" xfId="1" applyFont="1" applyFill="1" applyAlignment="1" applyProtection="1">
      <alignment horizontal="left"/>
      <protection locked="0"/>
    </xf>
    <xf numFmtId="0" fontId="14" fillId="2" borderId="0" xfId="1" applyFont="1" applyFill="1" applyAlignment="1" applyProtection="1">
      <alignment horizontal="left"/>
      <protection locked="0"/>
    </xf>
    <xf numFmtId="0" fontId="14" fillId="2" borderId="0" xfId="1" applyFont="1" applyFill="1" applyAlignment="1" applyProtection="1">
      <alignment horizontal="right"/>
      <protection locked="0"/>
    </xf>
    <xf numFmtId="2" fontId="12" fillId="7" borderId="13" xfId="0" applyNumberFormat="1" applyFont="1" applyFill="1" applyBorder="1" applyAlignment="1">
      <alignment horizontal="center"/>
    </xf>
    <xf numFmtId="176" fontId="14" fillId="3" borderId="0" xfId="1" applyNumberFormat="1" applyFont="1" applyFill="1" applyAlignment="1" applyProtection="1">
      <alignment horizontal="center"/>
      <protection locked="0"/>
    </xf>
    <xf numFmtId="0" fontId="1" fillId="2" borderId="0" xfId="1" applyFont="1" applyFill="1"/>
    <xf numFmtId="0" fontId="6" fillId="2" borderId="11" xfId="1" applyFont="1" applyFill="1" applyBorder="1"/>
    <xf numFmtId="0" fontId="6" fillId="2" borderId="0" xfId="1" applyFont="1" applyFill="1"/>
    <xf numFmtId="0" fontId="5" fillId="2" borderId="11" xfId="1" applyFont="1" applyFill="1" applyBorder="1"/>
    <xf numFmtId="0" fontId="5" fillId="2" borderId="0" xfId="1" applyFont="1" applyFill="1"/>
    <xf numFmtId="0" fontId="5" fillId="2" borderId="0" xfId="1" applyFont="1" applyFill="1" applyAlignment="1">
      <alignment horizontal="right"/>
    </xf>
    <xf numFmtId="0" fontId="6" fillId="2" borderId="7" xfId="1" applyFont="1" applyFill="1" applyBorder="1"/>
    <xf numFmtId="0" fontId="5" fillId="2" borderId="10" xfId="1" applyFont="1" applyFill="1" applyBorder="1" applyAlignment="1">
      <alignment horizontal="center"/>
    </xf>
    <xf numFmtId="0" fontId="6" fillId="2" borderId="10" xfId="1" applyFont="1" applyFill="1" applyBorder="1" applyAlignment="1">
      <alignment horizontal="center"/>
    </xf>
    <xf numFmtId="0" fontId="5" fillId="2" borderId="10" xfId="1" applyFont="1" applyFill="1" applyBorder="1"/>
    <xf numFmtId="0" fontId="9" fillId="2" borderId="0" xfId="1" applyFont="1" applyFill="1"/>
    <xf numFmtId="10" fontId="6" fillId="2" borderId="9" xfId="1" applyNumberFormat="1" applyFont="1" applyFill="1" applyBorder="1"/>
    <xf numFmtId="0" fontId="6" fillId="2" borderId="0" xfId="1" applyFont="1" applyFill="1" applyAlignment="1">
      <alignment horizontal="center"/>
    </xf>
    <xf numFmtId="0" fontId="6" fillId="2" borderId="9" xfId="1" applyFont="1" applyFill="1" applyBorder="1"/>
    <xf numFmtId="2" fontId="5" fillId="2" borderId="12" xfId="1" applyNumberFormat="1" applyFont="1" applyFill="1" applyBorder="1" applyAlignment="1">
      <alignment horizontal="center" vertical="center"/>
    </xf>
    <xf numFmtId="165" fontId="5" fillId="2" borderId="17" xfId="1" applyNumberFormat="1" applyFont="1" applyFill="1" applyBorder="1" applyAlignment="1">
      <alignment horizontal="center"/>
    </xf>
    <xf numFmtId="165" fontId="5" fillId="2" borderId="16" xfId="1" applyNumberFormat="1" applyFont="1" applyFill="1" applyBorder="1" applyAlignment="1">
      <alignment horizontal="center"/>
    </xf>
    <xf numFmtId="2" fontId="8" fillId="2" borderId="0" xfId="1" applyNumberFormat="1" applyFont="1" applyFill="1"/>
    <xf numFmtId="10" fontId="2" fillId="2" borderId="0" xfId="1" applyNumberFormat="1" applyFont="1" applyFill="1"/>
    <xf numFmtId="0" fontId="5" fillId="2" borderId="12" xfId="1" applyFont="1" applyFill="1" applyBorder="1" applyAlignment="1">
      <alignment horizontal="center" wrapText="1"/>
    </xf>
    <xf numFmtId="0" fontId="5" fillId="2" borderId="12" xfId="1" applyFont="1" applyFill="1" applyBorder="1" applyAlignment="1">
      <alignment horizontal="center" vertical="center"/>
    </xf>
    <xf numFmtId="2" fontId="8" fillId="2" borderId="0" xfId="1" applyNumberFormat="1" applyFont="1" applyFill="1" applyAlignment="1">
      <alignment horizontal="right"/>
    </xf>
    <xf numFmtId="2" fontId="5" fillId="2" borderId="0" xfId="1" applyNumberFormat="1" applyFont="1" applyFill="1"/>
    <xf numFmtId="164" fontId="5" fillId="2" borderId="12" xfId="1" applyNumberFormat="1" applyFont="1" applyFill="1" applyBorder="1" applyAlignment="1">
      <alignment horizontal="center" vertical="center"/>
    </xf>
    <xf numFmtId="0" fontId="6" fillId="2" borderId="12" xfId="1" applyFont="1" applyFill="1" applyBorder="1" applyAlignment="1">
      <alignment horizontal="right" vertical="center"/>
    </xf>
    <xf numFmtId="166" fontId="2" fillId="2" borderId="0" xfId="1" applyNumberFormat="1" applyFont="1" applyFill="1" applyAlignment="1">
      <alignment horizontal="center"/>
    </xf>
    <xf numFmtId="166" fontId="6" fillId="2" borderId="0" xfId="1" applyNumberFormat="1" applyFont="1" applyFill="1" applyAlignment="1">
      <alignment horizontal="center"/>
    </xf>
    <xf numFmtId="166" fontId="6" fillId="2" borderId="12" xfId="1" applyNumberFormat="1" applyFont="1" applyFill="1" applyBorder="1" applyAlignment="1">
      <alignment horizontal="center" vertical="center"/>
    </xf>
    <xf numFmtId="10" fontId="2" fillId="2" borderId="0" xfId="1" applyNumberFormat="1" applyFont="1" applyFill="1" applyAlignment="1">
      <alignment horizontal="center"/>
    </xf>
    <xf numFmtId="10" fontId="6" fillId="2" borderId="0" xfId="1" applyNumberFormat="1" applyFont="1" applyFill="1" applyAlignment="1">
      <alignment horizontal="center"/>
    </xf>
    <xf numFmtId="10" fontId="6" fillId="2" borderId="15" xfId="1" applyNumberFormat="1" applyFont="1" applyFill="1" applyBorder="1" applyAlignment="1">
      <alignment horizontal="center"/>
    </xf>
    <xf numFmtId="2" fontId="6" fillId="3" borderId="15" xfId="1" applyNumberFormat="1" applyFont="1" applyFill="1" applyBorder="1" applyProtection="1">
      <protection locked="0"/>
    </xf>
    <xf numFmtId="10" fontId="6" fillId="2" borderId="14" xfId="1" applyNumberFormat="1" applyFont="1" applyFill="1" applyBorder="1" applyAlignment="1">
      <alignment horizontal="center"/>
    </xf>
    <xf numFmtId="2" fontId="6" fillId="3" borderId="14" xfId="1" applyNumberFormat="1" applyFont="1" applyFill="1" applyBorder="1" applyProtection="1">
      <protection locked="0"/>
    </xf>
    <xf numFmtId="10" fontId="6" fillId="2" borderId="13" xfId="1" applyNumberFormat="1" applyFont="1" applyFill="1" applyBorder="1" applyAlignment="1">
      <alignment horizontal="center"/>
    </xf>
    <xf numFmtId="164" fontId="5" fillId="2" borderId="12" xfId="1" applyNumberFormat="1" applyFont="1" applyFill="1" applyBorder="1" applyAlignment="1">
      <alignment horizontal="center" wrapText="1"/>
    </xf>
    <xf numFmtId="164" fontId="1" fillId="2" borderId="0" xfId="1" applyNumberFormat="1" applyFont="1" applyFill="1"/>
    <xf numFmtId="0" fontId="4" fillId="2" borderId="0" xfId="1" applyFont="1" applyFill="1" applyAlignment="1">
      <alignment horizontal="left"/>
    </xf>
    <xf numFmtId="167" fontId="6" fillId="2" borderId="0" xfId="1" applyNumberFormat="1" applyFont="1" applyFill="1"/>
    <xf numFmtId="167" fontId="6" fillId="2" borderId="0" xfId="1" applyNumberFormat="1" applyFont="1" applyFill="1" applyAlignment="1">
      <alignment horizontal="center"/>
    </xf>
    <xf numFmtId="0" fontId="4" fillId="2" borderId="0" xfId="1" applyFont="1" applyFill="1"/>
    <xf numFmtId="0" fontId="10" fillId="2" borderId="0" xfId="1" applyFont="1" applyFill="1" applyAlignment="1">
      <alignment wrapText="1"/>
    </xf>
    <xf numFmtId="177" fontId="0" fillId="2" borderId="0" xfId="2" applyNumberFormat="1" applyFont="1" applyFill="1"/>
    <xf numFmtId="0" fontId="5" fillId="2" borderId="0" xfId="1" applyFont="1" applyFill="1" applyAlignment="1">
      <alignment horizontal="right"/>
    </xf>
    <xf numFmtId="0" fontId="4" fillId="2" borderId="0" xfId="1" applyFont="1" applyFill="1" applyAlignment="1">
      <alignment horizontal="center"/>
    </xf>
    <xf numFmtId="166" fontId="5" fillId="2" borderId="13" xfId="1" applyNumberFormat="1" applyFont="1" applyFill="1" applyBorder="1" applyAlignment="1">
      <alignment horizontal="center" vertical="center"/>
    </xf>
    <xf numFmtId="166" fontId="5" fillId="2" borderId="15" xfId="1" applyNumberFormat="1" applyFont="1" applyFill="1" applyBorder="1" applyAlignment="1">
      <alignment horizontal="center" vertical="center"/>
    </xf>
    <xf numFmtId="0" fontId="10" fillId="2" borderId="18" xfId="1" applyFont="1" applyFill="1" applyBorder="1" applyAlignment="1">
      <alignment horizontal="center" wrapText="1"/>
    </xf>
    <xf numFmtId="0" fontId="10" fillId="2" borderId="19" xfId="1" applyFont="1" applyFill="1" applyBorder="1" applyAlignment="1">
      <alignment horizontal="center" wrapText="1"/>
    </xf>
    <xf numFmtId="0" fontId="10" fillId="2" borderId="20" xfId="1" applyFont="1" applyFill="1" applyBorder="1" applyAlignment="1">
      <alignment horizontal="center" wrapText="1"/>
    </xf>
    <xf numFmtId="164" fontId="1" fillId="2" borderId="0" xfId="1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2" fillId="2" borderId="51" xfId="1" applyFont="1" applyFill="1" applyBorder="1" applyAlignment="1">
      <alignment horizontal="center" vertical="center"/>
    </xf>
    <xf numFmtId="0" fontId="12" fillId="2" borderId="59" xfId="1" applyFont="1" applyFill="1" applyBorder="1" applyAlignment="1">
      <alignment horizontal="center" vertical="center"/>
    </xf>
    <xf numFmtId="0" fontId="14" fillId="3" borderId="0" xfId="1" applyFont="1" applyFill="1" applyAlignment="1" applyProtection="1">
      <alignment horizontal="left" wrapText="1"/>
      <protection locked="0"/>
    </xf>
    <xf numFmtId="0" fontId="17" fillId="2" borderId="18" xfId="1" applyFont="1" applyFill="1" applyBorder="1" applyAlignment="1">
      <alignment horizontal="center"/>
    </xf>
    <xf numFmtId="0" fontId="17" fillId="2" borderId="19" xfId="1" applyFont="1" applyFill="1" applyBorder="1" applyAlignment="1">
      <alignment horizontal="center"/>
    </xf>
    <xf numFmtId="0" fontId="17" fillId="2" borderId="20" xfId="1" applyFont="1" applyFill="1" applyBorder="1" applyAlignment="1">
      <alignment horizontal="center"/>
    </xf>
    <xf numFmtId="0" fontId="26" fillId="2" borderId="10" xfId="1" applyFont="1" applyFill="1" applyBorder="1" applyAlignment="1">
      <alignment horizontal="center" vertical="center"/>
    </xf>
    <xf numFmtId="0" fontId="13" fillId="3" borderId="0" xfId="1" applyFont="1" applyFill="1" applyAlignment="1" applyProtection="1">
      <alignment horizontal="left" wrapText="1"/>
      <protection locked="0"/>
    </xf>
    <xf numFmtId="0" fontId="13" fillId="3" borderId="0" xfId="1" applyFont="1" applyFill="1" applyAlignment="1" applyProtection="1">
      <alignment horizontal="left"/>
      <protection locked="0"/>
    </xf>
    <xf numFmtId="0" fontId="17" fillId="2" borderId="18" xfId="1" applyFont="1" applyFill="1" applyBorder="1" applyAlignment="1">
      <alignment horizontal="justify" vertical="center" wrapText="1"/>
    </xf>
    <xf numFmtId="0" fontId="17" fillId="2" borderId="19" xfId="1" applyFont="1" applyFill="1" applyBorder="1" applyAlignment="1">
      <alignment horizontal="justify" vertical="center" wrapText="1"/>
    </xf>
    <xf numFmtId="0" fontId="17" fillId="2" borderId="20" xfId="1" applyFont="1" applyFill="1" applyBorder="1" applyAlignment="1">
      <alignment horizontal="justify" vertical="center" wrapText="1"/>
    </xf>
    <xf numFmtId="0" fontId="17" fillId="2" borderId="18" xfId="1" applyFont="1" applyFill="1" applyBorder="1" applyAlignment="1">
      <alignment horizontal="left" vertical="center" wrapText="1"/>
    </xf>
    <xf numFmtId="0" fontId="17" fillId="2" borderId="19" xfId="1" applyFont="1" applyFill="1" applyBorder="1" applyAlignment="1">
      <alignment horizontal="left" vertical="center" wrapText="1"/>
    </xf>
    <xf numFmtId="0" fontId="17" fillId="2" borderId="20" xfId="1" applyFont="1" applyFill="1" applyBorder="1" applyAlignment="1">
      <alignment horizontal="left" vertical="center" wrapText="1"/>
    </xf>
    <xf numFmtId="0" fontId="12" fillId="2" borderId="51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59" xfId="1" applyFont="1" applyFill="1" applyBorder="1" applyAlignment="1">
      <alignment horizontal="center"/>
    </xf>
    <xf numFmtId="0" fontId="14" fillId="3" borderId="0" xfId="1" applyFont="1" applyFill="1" applyAlignment="1" applyProtection="1">
      <alignment horizontal="left"/>
      <protection locked="0"/>
    </xf>
    <xf numFmtId="10" fontId="25" fillId="2" borderId="14" xfId="1" applyNumberFormat="1" applyFont="1" applyFill="1" applyBorder="1" applyAlignment="1">
      <alignment horizontal="center" vertical="center"/>
    </xf>
    <xf numFmtId="0" fontId="17" fillId="2" borderId="21" xfId="1" applyFont="1" applyFill="1" applyBorder="1" applyAlignment="1">
      <alignment horizontal="left" vertical="center" wrapText="1"/>
    </xf>
    <xf numFmtId="0" fontId="17" fillId="2" borderId="25" xfId="1" applyFont="1" applyFill="1" applyBorder="1" applyAlignment="1">
      <alignment horizontal="left" vertical="center" wrapText="1"/>
    </xf>
    <xf numFmtId="0" fontId="17" fillId="2" borderId="43" xfId="1" applyFont="1" applyFill="1" applyBorder="1" applyAlignment="1">
      <alignment horizontal="left" vertical="center" wrapText="1"/>
    </xf>
    <xf numFmtId="0" fontId="17" fillId="2" borderId="48" xfId="1" applyFont="1" applyFill="1" applyBorder="1" applyAlignment="1">
      <alignment horizontal="left" vertical="center" wrapText="1"/>
    </xf>
    <xf numFmtId="0" fontId="12" fillId="2" borderId="10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0" fontId="12" fillId="2" borderId="9" xfId="1" applyFont="1" applyFill="1" applyBorder="1" applyAlignment="1">
      <alignment horizontal="center" vertical="center"/>
    </xf>
    <xf numFmtId="2" fontId="14" fillId="3" borderId="13" xfId="1" applyNumberFormat="1" applyFont="1" applyFill="1" applyBorder="1" applyAlignment="1" applyProtection="1">
      <alignment horizontal="center" vertical="center"/>
      <protection locked="0"/>
    </xf>
    <xf numFmtId="2" fontId="14" fillId="3" borderId="14" xfId="1" applyNumberFormat="1" applyFont="1" applyFill="1" applyBorder="1" applyAlignment="1" applyProtection="1">
      <alignment horizontal="center" vertical="center"/>
      <protection locked="0"/>
    </xf>
    <xf numFmtId="2" fontId="14" fillId="3" borderId="15" xfId="1" applyNumberFormat="1" applyFont="1" applyFill="1" applyBorder="1" applyAlignment="1" applyProtection="1">
      <alignment horizontal="center" vertical="center"/>
      <protection locked="0"/>
    </xf>
    <xf numFmtId="0" fontId="19" fillId="2" borderId="0" xfId="1" applyFont="1" applyFill="1" applyAlignment="1">
      <alignment horizontal="center" vertical="center"/>
    </xf>
    <xf numFmtId="0" fontId="20" fillId="2" borderId="0" xfId="1" applyFont="1" applyFill="1" applyAlignment="1">
      <alignment horizontal="center" vertical="center"/>
    </xf>
    <xf numFmtId="0" fontId="12" fillId="2" borderId="0" xfId="1" applyFont="1" applyFill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7" fillId="2" borderId="10" xfId="1" applyFont="1" applyFill="1" applyBorder="1" applyAlignment="1">
      <alignment horizontal="left" vertical="center" wrapText="1"/>
    </xf>
    <xf numFmtId="0" fontId="17" fillId="2" borderId="9" xfId="1" applyFont="1" applyFill="1" applyBorder="1" applyAlignment="1">
      <alignment horizontal="left" vertical="center" wrapText="1"/>
    </xf>
    <xf numFmtId="0" fontId="12" fillId="2" borderId="43" xfId="1" applyFont="1" applyFill="1" applyBorder="1" applyAlignment="1">
      <alignment horizontal="center" vertical="center"/>
    </xf>
    <xf numFmtId="0" fontId="17" fillId="2" borderId="21" xfId="1" applyFont="1" applyFill="1" applyBorder="1" applyAlignment="1">
      <alignment horizontal="center" vertical="center" wrapText="1"/>
    </xf>
    <xf numFmtId="0" fontId="17" fillId="2" borderId="25" xfId="1" applyFont="1" applyFill="1" applyBorder="1" applyAlignment="1">
      <alignment horizontal="center" vertical="center" wrapText="1"/>
    </xf>
    <xf numFmtId="0" fontId="17" fillId="2" borderId="43" xfId="1" applyFont="1" applyFill="1" applyBorder="1" applyAlignment="1">
      <alignment horizontal="center" vertical="center" wrapText="1"/>
    </xf>
    <xf numFmtId="0" fontId="17" fillId="2" borderId="48" xfId="1" applyFont="1" applyFill="1" applyBorder="1" applyAlignment="1">
      <alignment horizontal="center" vertical="center" wrapText="1"/>
    </xf>
    <xf numFmtId="0" fontId="19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2" fillId="2" borderId="10" xfId="0" applyFont="1" applyFill="1" applyBorder="1" applyAlignment="1">
      <alignment horizontal="center"/>
    </xf>
    <xf numFmtId="0" fontId="17" fillId="2" borderId="18" xfId="0" applyFont="1" applyFill="1" applyBorder="1" applyAlignment="1">
      <alignment horizontal="left" vertical="center" wrapText="1"/>
    </xf>
    <xf numFmtId="0" fontId="17" fillId="2" borderId="19" xfId="0" applyFont="1" applyFill="1" applyBorder="1" applyAlignment="1">
      <alignment horizontal="left" vertical="center" wrapText="1"/>
    </xf>
    <xf numFmtId="0" fontId="12" fillId="2" borderId="51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0" fontId="17" fillId="2" borderId="21" xfId="0" applyFont="1" applyFill="1" applyBorder="1" applyAlignment="1">
      <alignment horizontal="left" vertical="center" wrapText="1"/>
    </xf>
    <xf numFmtId="0" fontId="17" fillId="2" borderId="25" xfId="0" applyFont="1" applyFill="1" applyBorder="1" applyAlignment="1">
      <alignment horizontal="left" vertical="center" wrapText="1"/>
    </xf>
    <xf numFmtId="0" fontId="17" fillId="2" borderId="43" xfId="0" applyFont="1" applyFill="1" applyBorder="1" applyAlignment="1">
      <alignment horizontal="left" vertical="center" wrapText="1"/>
    </xf>
    <xf numFmtId="0" fontId="17" fillId="2" borderId="48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7" fillId="2" borderId="10" xfId="0" applyFont="1" applyFill="1" applyBorder="1" applyAlignment="1">
      <alignment horizontal="left" vertical="center" wrapText="1"/>
    </xf>
    <xf numFmtId="0" fontId="17" fillId="2" borderId="9" xfId="0" applyFont="1" applyFill="1" applyBorder="1" applyAlignment="1">
      <alignment horizontal="left" vertical="center" wrapText="1"/>
    </xf>
    <xf numFmtId="0" fontId="12" fillId="2" borderId="2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4" fillId="3" borderId="0" xfId="0" applyFont="1" applyFill="1" applyAlignment="1" applyProtection="1">
      <alignment horizontal="left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7" fillId="2" borderId="18" xfId="0" applyFont="1" applyFill="1" applyBorder="1" applyAlignment="1">
      <alignment horizontal="justify" vertical="center" wrapText="1"/>
    </xf>
    <xf numFmtId="0" fontId="17" fillId="2" borderId="19" xfId="0" applyFont="1" applyFill="1" applyBorder="1" applyAlignment="1">
      <alignment horizontal="justify" vertical="center" wrapText="1"/>
    </xf>
    <xf numFmtId="0" fontId="17" fillId="2" borderId="20" xfId="0" applyFont="1" applyFill="1" applyBorder="1" applyAlignment="1">
      <alignment horizontal="justify" vertical="center" wrapText="1"/>
    </xf>
    <xf numFmtId="0" fontId="17" fillId="2" borderId="20" xfId="0" applyFont="1" applyFill="1" applyBorder="1" applyAlignment="1">
      <alignment horizontal="left" vertical="center" wrapText="1"/>
    </xf>
    <xf numFmtId="0" fontId="12" fillId="2" borderId="40" xfId="0" applyFont="1" applyFill="1" applyBorder="1" applyAlignment="1">
      <alignment horizontal="center"/>
    </xf>
    <xf numFmtId="0" fontId="17" fillId="2" borderId="18" xfId="0" applyFont="1" applyFill="1" applyBorder="1" applyAlignment="1">
      <alignment horizontal="center"/>
    </xf>
    <xf numFmtId="0" fontId="17" fillId="2" borderId="19" xfId="0" applyFont="1" applyFill="1" applyBorder="1" applyAlignment="1">
      <alignment horizontal="center"/>
    </xf>
  </cellXfs>
  <cellStyles count="3">
    <cellStyle name="Normal" xfId="0" builtinId="0"/>
    <cellStyle name="Normal 2" xfId="1"/>
    <cellStyle name="Percent" xfId="2" builtinId="5"/>
  </cellStyles>
  <dxfs count="45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2" workbookViewId="0">
      <selection activeCell="B48" sqref="B48"/>
    </sheetView>
  </sheetViews>
  <sheetFormatPr defaultRowHeight="15" x14ac:dyDescent="0.3"/>
  <cols>
    <col min="1" max="1" width="15.5703125" style="589" customWidth="1"/>
    <col min="2" max="2" width="18.42578125" style="589" customWidth="1"/>
    <col min="3" max="3" width="14.28515625" style="589" customWidth="1"/>
    <col min="4" max="4" width="15" style="589" customWidth="1"/>
    <col min="5" max="5" width="9.140625" style="589" customWidth="1"/>
    <col min="6" max="6" width="27.85546875" style="589" customWidth="1"/>
    <col min="7" max="7" width="12.28515625" style="589" customWidth="1"/>
    <col min="8" max="8" width="9.140625" style="589" customWidth="1"/>
    <col min="9" max="16384" width="9.140625" style="421"/>
  </cols>
  <sheetData>
    <row r="10" spans="1:7" ht="13.5" customHeight="1" thickBot="1" x14ac:dyDescent="0.35"/>
    <row r="11" spans="1:7" ht="13.5" customHeight="1" thickBot="1" x14ac:dyDescent="0.35">
      <c r="A11" s="636" t="s">
        <v>30</v>
      </c>
      <c r="B11" s="637"/>
      <c r="C11" s="637"/>
      <c r="D11" s="637"/>
      <c r="E11" s="637"/>
      <c r="F11" s="638"/>
      <c r="G11" s="630"/>
    </row>
    <row r="12" spans="1:7" ht="16.5" customHeight="1" x14ac:dyDescent="0.3">
      <c r="A12" s="633" t="s">
        <v>31</v>
      </c>
      <c r="B12" s="633"/>
      <c r="C12" s="633"/>
      <c r="D12" s="633"/>
      <c r="E12" s="633"/>
      <c r="F12" s="633"/>
      <c r="G12" s="629"/>
    </row>
    <row r="14" spans="1:7" ht="16.5" customHeight="1" x14ac:dyDescent="0.3">
      <c r="A14" s="632" t="s">
        <v>32</v>
      </c>
      <c r="B14" s="632"/>
      <c r="C14" s="591" t="s">
        <v>162</v>
      </c>
    </row>
    <row r="15" spans="1:7" ht="16.5" customHeight="1" x14ac:dyDescent="0.3">
      <c r="A15" s="632" t="s">
        <v>33</v>
      </c>
      <c r="B15" s="632"/>
      <c r="C15" s="591" t="s">
        <v>161</v>
      </c>
    </row>
    <row r="16" spans="1:7" ht="16.5" customHeight="1" x14ac:dyDescent="0.3">
      <c r="A16" s="632" t="s">
        <v>34</v>
      </c>
      <c r="B16" s="632"/>
      <c r="C16" s="591" t="s">
        <v>160</v>
      </c>
    </row>
    <row r="17" spans="1:5" ht="16.5" customHeight="1" x14ac:dyDescent="0.3">
      <c r="A17" s="632" t="s">
        <v>35</v>
      </c>
      <c r="B17" s="632"/>
      <c r="C17" s="591" t="s">
        <v>159</v>
      </c>
    </row>
    <row r="18" spans="1:5" ht="16.5" customHeight="1" x14ac:dyDescent="0.3">
      <c r="A18" s="632" t="s">
        <v>36</v>
      </c>
      <c r="B18" s="632"/>
      <c r="C18" s="628" t="s">
        <v>158</v>
      </c>
    </row>
    <row r="19" spans="1:5" ht="16.5" customHeight="1" x14ac:dyDescent="0.3">
      <c r="A19" s="632" t="s">
        <v>37</v>
      </c>
      <c r="B19" s="632"/>
      <c r="C19" s="628" t="e">
        <f>#REF!</f>
        <v>#REF!</v>
      </c>
    </row>
    <row r="20" spans="1:5" ht="16.5" customHeight="1" x14ac:dyDescent="0.3">
      <c r="A20" s="594"/>
      <c r="B20" s="594"/>
      <c r="C20" s="627"/>
    </row>
    <row r="21" spans="1:5" ht="16.5" customHeight="1" x14ac:dyDescent="0.3">
      <c r="A21" s="633" t="s">
        <v>1</v>
      </c>
      <c r="B21" s="633"/>
      <c r="C21" s="626" t="s">
        <v>38</v>
      </c>
      <c r="D21" s="599"/>
    </row>
    <row r="22" spans="1:5" ht="15.75" customHeight="1" thickBot="1" x14ac:dyDescent="0.35">
      <c r="A22" s="639"/>
      <c r="B22" s="639"/>
      <c r="C22" s="625"/>
      <c r="D22" s="639"/>
      <c r="E22" s="639"/>
    </row>
    <row r="23" spans="1:5" ht="33.75" customHeight="1" thickBot="1" x14ac:dyDescent="0.35">
      <c r="C23" s="624" t="s">
        <v>39</v>
      </c>
      <c r="D23" s="608" t="s">
        <v>40</v>
      </c>
      <c r="E23" s="478"/>
    </row>
    <row r="24" spans="1:5" ht="15.75" customHeight="1" x14ac:dyDescent="0.3">
      <c r="C24" s="622">
        <v>298.36</v>
      </c>
      <c r="D24" s="623">
        <f t="shared" ref="D24:D43" si="0">(C24-$C$46)/$C$46</f>
        <v>-2.5241127994247653E-3</v>
      </c>
      <c r="E24" s="618"/>
    </row>
    <row r="25" spans="1:5" ht="15.75" customHeight="1" x14ac:dyDescent="0.3">
      <c r="C25" s="622">
        <v>301</v>
      </c>
      <c r="D25" s="621">
        <f t="shared" si="0"/>
        <v>6.3019240091605174E-3</v>
      </c>
      <c r="E25" s="618"/>
    </row>
    <row r="26" spans="1:5" ht="15.75" customHeight="1" x14ac:dyDescent="0.3">
      <c r="C26" s="622">
        <v>301.14</v>
      </c>
      <c r="D26" s="621">
        <f t="shared" si="0"/>
        <v>6.7699714156763601E-3</v>
      </c>
      <c r="E26" s="618"/>
    </row>
    <row r="27" spans="1:5" ht="15.75" customHeight="1" x14ac:dyDescent="0.3">
      <c r="C27" s="622">
        <v>294.02999999999997</v>
      </c>
      <c r="D27" s="621">
        <f t="shared" si="0"/>
        <v>-1.7000150443809172E-2</v>
      </c>
      <c r="E27" s="618"/>
    </row>
    <row r="28" spans="1:5" ht="15.75" customHeight="1" x14ac:dyDescent="0.3">
      <c r="C28" s="622">
        <v>299.11</v>
      </c>
      <c r="D28" s="621">
        <f t="shared" si="0"/>
        <v>-1.6715978803933638E-5</v>
      </c>
      <c r="E28" s="618"/>
    </row>
    <row r="29" spans="1:5" ht="15.75" customHeight="1" x14ac:dyDescent="0.3">
      <c r="C29" s="622">
        <v>299.33999999999997</v>
      </c>
      <c r="D29" s="621">
        <f t="shared" si="0"/>
        <v>7.5221904618632553E-4</v>
      </c>
      <c r="E29" s="618"/>
    </row>
    <row r="30" spans="1:5" ht="15.75" customHeight="1" x14ac:dyDescent="0.3">
      <c r="C30" s="622">
        <v>298.39</v>
      </c>
      <c r="D30" s="621">
        <f t="shared" si="0"/>
        <v>-2.4238169266000234E-3</v>
      </c>
      <c r="E30" s="618"/>
    </row>
    <row r="31" spans="1:5" ht="15.75" customHeight="1" x14ac:dyDescent="0.3">
      <c r="C31" s="622">
        <v>300.27999999999997</v>
      </c>
      <c r="D31" s="621">
        <f t="shared" si="0"/>
        <v>3.8948230613644274E-3</v>
      </c>
      <c r="E31" s="618"/>
    </row>
    <row r="32" spans="1:5" ht="15.75" customHeight="1" x14ac:dyDescent="0.3">
      <c r="C32" s="622">
        <v>301.05</v>
      </c>
      <c r="D32" s="621">
        <f t="shared" si="0"/>
        <v>6.4690837972019438E-3</v>
      </c>
      <c r="E32" s="618"/>
    </row>
    <row r="33" spans="1:7" ht="15.75" customHeight="1" x14ac:dyDescent="0.3">
      <c r="C33" s="622">
        <v>297.24</v>
      </c>
      <c r="D33" s="621">
        <f t="shared" si="0"/>
        <v>-6.26849205155189E-3</v>
      </c>
      <c r="E33" s="618"/>
    </row>
    <row r="34" spans="1:7" ht="15.75" customHeight="1" x14ac:dyDescent="0.3">
      <c r="C34" s="622">
        <v>298.31</v>
      </c>
      <c r="D34" s="621">
        <f t="shared" si="0"/>
        <v>-2.6912725874661922E-3</v>
      </c>
      <c r="E34" s="618"/>
    </row>
    <row r="35" spans="1:7" ht="15.75" customHeight="1" x14ac:dyDescent="0.3">
      <c r="C35" s="622">
        <v>298.70999999999998</v>
      </c>
      <c r="D35" s="621">
        <f t="shared" si="0"/>
        <v>-1.353994283135158E-3</v>
      </c>
      <c r="E35" s="618"/>
    </row>
    <row r="36" spans="1:7" ht="15.75" customHeight="1" x14ac:dyDescent="0.3">
      <c r="C36" s="622">
        <v>304.13</v>
      </c>
      <c r="D36" s="621">
        <f t="shared" si="0"/>
        <v>1.6766126740551439E-2</v>
      </c>
      <c r="E36" s="618"/>
    </row>
    <row r="37" spans="1:7" ht="15.75" customHeight="1" x14ac:dyDescent="0.3">
      <c r="C37" s="622">
        <v>297.95</v>
      </c>
      <c r="D37" s="621">
        <f t="shared" si="0"/>
        <v>-3.894823061364237E-3</v>
      </c>
      <c r="E37" s="618"/>
    </row>
    <row r="38" spans="1:7" ht="15.75" customHeight="1" x14ac:dyDescent="0.3">
      <c r="C38" s="622">
        <v>299.99</v>
      </c>
      <c r="D38" s="621">
        <f t="shared" si="0"/>
        <v>2.9252962907244939E-3</v>
      </c>
      <c r="E38" s="618"/>
    </row>
    <row r="39" spans="1:7" ht="15.75" customHeight="1" x14ac:dyDescent="0.3">
      <c r="C39" s="622">
        <v>298.79000000000002</v>
      </c>
      <c r="D39" s="621">
        <f t="shared" si="0"/>
        <v>-1.0865386222687992E-3</v>
      </c>
      <c r="E39" s="618"/>
    </row>
    <row r="40" spans="1:7" ht="15.75" customHeight="1" x14ac:dyDescent="0.3">
      <c r="C40" s="622">
        <v>298.31</v>
      </c>
      <c r="D40" s="621">
        <f t="shared" si="0"/>
        <v>-2.6912725874661922E-3</v>
      </c>
      <c r="E40" s="618"/>
    </row>
    <row r="41" spans="1:7" ht="15.75" customHeight="1" x14ac:dyDescent="0.3">
      <c r="C41" s="622">
        <v>297.54000000000002</v>
      </c>
      <c r="D41" s="621">
        <f t="shared" si="0"/>
        <v>-5.2655333233035187E-3</v>
      </c>
      <c r="E41" s="618"/>
    </row>
    <row r="42" spans="1:7" ht="15.75" customHeight="1" x14ac:dyDescent="0.3">
      <c r="C42" s="622">
        <v>298.61</v>
      </c>
      <c r="D42" s="621">
        <f t="shared" si="0"/>
        <v>-1.6883138592178216E-3</v>
      </c>
      <c r="E42" s="618"/>
    </row>
    <row r="43" spans="1:7" ht="16.5" customHeight="1" thickBot="1" x14ac:dyDescent="0.35">
      <c r="C43" s="620">
        <v>300.02</v>
      </c>
      <c r="D43" s="619">
        <f t="shared" si="0"/>
        <v>3.0255921635492359E-3</v>
      </c>
      <c r="E43" s="618"/>
    </row>
    <row r="44" spans="1:7" ht="16.5" customHeight="1" thickBot="1" x14ac:dyDescent="0.35">
      <c r="C44" s="614"/>
      <c r="D44" s="618"/>
      <c r="E44" s="617"/>
    </row>
    <row r="45" spans="1:7" ht="16.5" customHeight="1" thickBot="1" x14ac:dyDescent="0.35">
      <c r="B45" s="613" t="s">
        <v>41</v>
      </c>
      <c r="C45" s="616">
        <f>SUM(C24:C44)</f>
        <v>5982.2999999999993</v>
      </c>
      <c r="D45" s="615"/>
      <c r="E45" s="614"/>
    </row>
    <row r="46" spans="1:7" ht="17.25" customHeight="1" thickBot="1" x14ac:dyDescent="0.35">
      <c r="B46" s="613" t="s">
        <v>42</v>
      </c>
      <c r="C46" s="612">
        <f>AVERAGE(C24:C44)</f>
        <v>299.11499999999995</v>
      </c>
      <c r="E46" s="610"/>
    </row>
    <row r="47" spans="1:7" ht="17.25" customHeight="1" thickBot="1" x14ac:dyDescent="0.35">
      <c r="A47" s="591"/>
      <c r="B47" s="611"/>
      <c r="D47" s="606"/>
      <c r="E47" s="610"/>
    </row>
    <row r="48" spans="1:7" ht="33.75" customHeight="1" thickBot="1" x14ac:dyDescent="0.35">
      <c r="B48" s="609" t="s">
        <v>42</v>
      </c>
      <c r="C48" s="608" t="s">
        <v>43</v>
      </c>
      <c r="D48" s="607"/>
      <c r="G48" s="606"/>
    </row>
    <row r="49" spans="1:6" ht="17.25" customHeight="1" thickBot="1" x14ac:dyDescent="0.35">
      <c r="B49" s="634">
        <f>C46</f>
        <v>299.11499999999995</v>
      </c>
      <c r="C49" s="605">
        <f>-IF(C46&lt;=80,10%,IF(C46&lt;250,7.5%,5%))</f>
        <v>-0.05</v>
      </c>
      <c r="D49" s="603">
        <f>IF(C46&lt;=80,C46*0.9,IF(C46&lt;250,C46*0.925,C46*0.95))</f>
        <v>284.15924999999993</v>
      </c>
    </row>
    <row r="50" spans="1:6" ht="17.25" customHeight="1" thickBot="1" x14ac:dyDescent="0.35">
      <c r="B50" s="635"/>
      <c r="C50" s="604">
        <f>IF(C46&lt;=80, 10%, IF(C46&lt;250, 7.5%, 5%))</f>
        <v>0.05</v>
      </c>
      <c r="D50" s="603">
        <f>IF(C46&lt;=80, C46*1.1, IF(C46&lt;250, C46*1.075, C46*1.05))</f>
        <v>314.07074999999998</v>
      </c>
    </row>
    <row r="51" spans="1:6" ht="16.5" customHeight="1" thickBot="1" x14ac:dyDescent="0.35">
      <c r="A51" s="602"/>
      <c r="B51" s="601"/>
      <c r="C51" s="591"/>
      <c r="D51" s="600"/>
      <c r="E51" s="591"/>
      <c r="F51" s="599"/>
    </row>
    <row r="52" spans="1:6" ht="16.5" customHeight="1" x14ac:dyDescent="0.3">
      <c r="A52" s="591"/>
      <c r="B52" s="598" t="s">
        <v>25</v>
      </c>
      <c r="C52" s="598"/>
      <c r="D52" s="596" t="s">
        <v>26</v>
      </c>
      <c r="E52" s="597"/>
      <c r="F52" s="596" t="s">
        <v>27</v>
      </c>
    </row>
    <row r="53" spans="1:6" ht="34.5" customHeight="1" x14ac:dyDescent="0.3">
      <c r="A53" s="594" t="s">
        <v>28</v>
      </c>
      <c r="B53" s="595"/>
      <c r="C53" s="591"/>
      <c r="D53" s="595"/>
      <c r="E53" s="591"/>
      <c r="F53" s="595"/>
    </row>
    <row r="54" spans="1:6" ht="34.5" customHeight="1" x14ac:dyDescent="0.3">
      <c r="A54" s="594" t="s">
        <v>29</v>
      </c>
      <c r="B54" s="592"/>
      <c r="C54" s="593"/>
      <c r="D54" s="592"/>
      <c r="E54" s="591"/>
      <c r="F54" s="590"/>
    </row>
  </sheetData>
  <sheetProtection password="93F3" sheet="1" formatColumns="0" formatRows="0" insertColumns="0" insertHyperlinks="0" deleteColumns="0" deleteRows="0" autoFilter="0" pivotTables="0"/>
  <mergeCells count="12">
    <mergeCell ref="A19:B19"/>
    <mergeCell ref="A21:B21"/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</mergeCells>
  <conditionalFormatting sqref="D24">
    <cfRule type="cellIs" dxfId="44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3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2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1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0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9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8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7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6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5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4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3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2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1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0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9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8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7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6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5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4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4" workbookViewId="0">
      <selection activeCell="B17" sqref="B17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640" t="s">
        <v>0</v>
      </c>
      <c r="B15" s="640"/>
      <c r="C15" s="640"/>
      <c r="D15" s="640"/>
      <c r="E15" s="640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165</v>
      </c>
      <c r="D17" s="9"/>
      <c r="E17" s="10"/>
    </row>
    <row r="18" spans="1:6" ht="16.5" customHeight="1" x14ac:dyDescent="0.3">
      <c r="A18" s="11" t="s">
        <v>4</v>
      </c>
      <c r="B18" s="4" t="s">
        <v>123</v>
      </c>
      <c r="C18" s="10"/>
      <c r="D18" s="10"/>
      <c r="E18" s="10"/>
    </row>
    <row r="19" spans="1:6" ht="16.5" customHeight="1" x14ac:dyDescent="0.3">
      <c r="A19" s="11" t="s">
        <v>5</v>
      </c>
      <c r="B19" s="12">
        <v>99.94</v>
      </c>
      <c r="C19" s="10"/>
      <c r="D19" s="10"/>
      <c r="E19" s="10"/>
    </row>
    <row r="20" spans="1:6" ht="16.5" customHeight="1" x14ac:dyDescent="0.3">
      <c r="A20" s="7" t="s">
        <v>7</v>
      </c>
      <c r="B20" s="12">
        <v>10.75</v>
      </c>
      <c r="C20" s="10"/>
      <c r="D20" s="10"/>
      <c r="E20" s="10"/>
    </row>
    <row r="21" spans="1:6" ht="16.5" customHeight="1" x14ac:dyDescent="0.3">
      <c r="A21" s="7" t="s">
        <v>9</v>
      </c>
      <c r="B21" s="13">
        <f>B20/50</f>
        <v>0.215</v>
      </c>
      <c r="C21" s="10"/>
      <c r="D21" s="10"/>
      <c r="E21" s="10"/>
    </row>
    <row r="22" spans="1:6" ht="15.75" customHeight="1" x14ac:dyDescent="0.25">
      <c r="A22" s="10"/>
      <c r="B22" s="10" t="s">
        <v>11</v>
      </c>
      <c r="C22" s="10"/>
      <c r="D22" s="10"/>
      <c r="E22" s="10"/>
    </row>
    <row r="23" spans="1:6" ht="16.5" customHeight="1" x14ac:dyDescent="0.3">
      <c r="A23" s="14" t="s">
        <v>12</v>
      </c>
      <c r="B23" s="15" t="s">
        <v>13</v>
      </c>
      <c r="C23" s="14" t="s">
        <v>14</v>
      </c>
      <c r="D23" s="14" t="s">
        <v>15</v>
      </c>
      <c r="E23" s="16" t="s">
        <v>16</v>
      </c>
    </row>
    <row r="24" spans="1:6" ht="16.5" customHeight="1" x14ac:dyDescent="0.3">
      <c r="A24" s="17">
        <v>1</v>
      </c>
      <c r="B24" s="18">
        <v>59163614</v>
      </c>
      <c r="C24" s="18">
        <v>13435.13</v>
      </c>
      <c r="D24" s="19">
        <v>1.21</v>
      </c>
      <c r="E24" s="20">
        <v>5.68</v>
      </c>
    </row>
    <row r="25" spans="1:6" ht="16.5" customHeight="1" x14ac:dyDescent="0.3">
      <c r="A25" s="17">
        <v>2</v>
      </c>
      <c r="B25" s="18">
        <v>59213730</v>
      </c>
      <c r="C25" s="18">
        <v>13491.05</v>
      </c>
      <c r="D25" s="19">
        <v>1.22</v>
      </c>
      <c r="E25" s="19">
        <v>5.67</v>
      </c>
    </row>
    <row r="26" spans="1:6" ht="16.5" customHeight="1" x14ac:dyDescent="0.3">
      <c r="A26" s="17">
        <v>3</v>
      </c>
      <c r="B26" s="18">
        <v>59201371</v>
      </c>
      <c r="C26" s="18">
        <v>13493.72</v>
      </c>
      <c r="D26" s="19">
        <v>1.23</v>
      </c>
      <c r="E26" s="19">
        <v>5.67</v>
      </c>
    </row>
    <row r="27" spans="1:6" ht="16.5" customHeight="1" x14ac:dyDescent="0.3">
      <c r="A27" s="17">
        <v>4</v>
      </c>
      <c r="B27" s="18">
        <v>59415593</v>
      </c>
      <c r="C27" s="18">
        <v>13517.64</v>
      </c>
      <c r="D27" s="19">
        <v>1.21</v>
      </c>
      <c r="E27" s="19">
        <v>5.67</v>
      </c>
    </row>
    <row r="28" spans="1:6" ht="16.5" customHeight="1" x14ac:dyDescent="0.3">
      <c r="A28" s="17">
        <v>5</v>
      </c>
      <c r="B28" s="18">
        <v>58955029</v>
      </c>
      <c r="C28" s="18">
        <v>13594.83</v>
      </c>
      <c r="D28" s="19">
        <v>1.24</v>
      </c>
      <c r="E28" s="19">
        <v>5.67</v>
      </c>
    </row>
    <row r="29" spans="1:6" ht="16.5" customHeight="1" x14ac:dyDescent="0.3">
      <c r="A29" s="17">
        <v>6</v>
      </c>
      <c r="B29" s="21">
        <v>58997517</v>
      </c>
      <c r="C29" s="21">
        <v>13597.69</v>
      </c>
      <c r="D29" s="22">
        <v>1.24</v>
      </c>
      <c r="E29" s="22">
        <v>5.68</v>
      </c>
    </row>
    <row r="30" spans="1:6" ht="16.5" customHeight="1" x14ac:dyDescent="0.3">
      <c r="A30" s="23" t="s">
        <v>17</v>
      </c>
      <c r="B30" s="24">
        <f>AVERAGE(B24:B29)</f>
        <v>59157809</v>
      </c>
      <c r="C30" s="25">
        <f>AVERAGE(C24:C29)</f>
        <v>13521.676666666666</v>
      </c>
      <c r="D30" s="26">
        <f>AVERAGE(D24:D29)</f>
        <v>1.2249999999999999</v>
      </c>
      <c r="E30" s="26">
        <f>AVERAGE(E24:E29)</f>
        <v>5.6733333333333329</v>
      </c>
    </row>
    <row r="31" spans="1:6" ht="16.5" customHeight="1" x14ac:dyDescent="0.3">
      <c r="A31" s="27" t="s">
        <v>18</v>
      </c>
      <c r="B31" s="28">
        <f>(STDEV(B24:B29)/B30)</f>
        <v>2.8115915768213927E-3</v>
      </c>
      <c r="C31" s="29"/>
      <c r="D31" s="29"/>
      <c r="E31" s="30"/>
      <c r="F31" s="2"/>
    </row>
    <row r="32" spans="1:6" s="2" customFormat="1" ht="16.5" customHeight="1" x14ac:dyDescent="0.3">
      <c r="A32" s="31" t="s">
        <v>19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20</v>
      </c>
      <c r="B34" s="37" t="s">
        <v>21</v>
      </c>
      <c r="C34" s="38"/>
      <c r="D34" s="38"/>
      <c r="E34" s="39"/>
    </row>
    <row r="35" spans="1:6" ht="16.5" customHeight="1" x14ac:dyDescent="0.3">
      <c r="A35" s="11"/>
      <c r="B35" s="37" t="s">
        <v>22</v>
      </c>
      <c r="C35" s="38"/>
      <c r="D35" s="38"/>
      <c r="E35" s="39"/>
      <c r="F35" s="2"/>
    </row>
    <row r="36" spans="1:6" ht="16.5" customHeight="1" x14ac:dyDescent="0.3">
      <c r="A36" s="11"/>
      <c r="B36" s="40" t="s">
        <v>23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24</v>
      </c>
    </row>
    <row r="39" spans="1:6" ht="16.5" customHeight="1" x14ac:dyDescent="0.3">
      <c r="A39" s="11" t="s">
        <v>4</v>
      </c>
      <c r="B39" s="8" t="s">
        <v>123</v>
      </c>
      <c r="C39" s="10"/>
      <c r="D39" s="10"/>
      <c r="E39" s="10"/>
    </row>
    <row r="40" spans="1:6" ht="16.5" customHeight="1" x14ac:dyDescent="0.3">
      <c r="A40" s="11" t="s">
        <v>5</v>
      </c>
      <c r="B40" s="12">
        <v>99.94</v>
      </c>
      <c r="C40" s="10"/>
      <c r="D40" s="10"/>
      <c r="E40" s="10"/>
    </row>
    <row r="41" spans="1:6" ht="16.5" customHeight="1" x14ac:dyDescent="0.3">
      <c r="A41" s="7" t="s">
        <v>7</v>
      </c>
      <c r="B41" s="12">
        <v>24.18</v>
      </c>
      <c r="C41" s="10"/>
      <c r="D41" s="10"/>
      <c r="E41" s="10"/>
    </row>
    <row r="42" spans="1:6" ht="16.5" customHeight="1" x14ac:dyDescent="0.3">
      <c r="A42" s="7" t="s">
        <v>9</v>
      </c>
      <c r="B42" s="13">
        <v>4.8359999999999992E-3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12</v>
      </c>
      <c r="B44" s="15" t="s">
        <v>13</v>
      </c>
      <c r="C44" s="14" t="s">
        <v>14</v>
      </c>
      <c r="D44" s="14" t="s">
        <v>15</v>
      </c>
      <c r="E44" s="16" t="s">
        <v>16</v>
      </c>
    </row>
    <row r="45" spans="1:6" ht="16.5" customHeight="1" x14ac:dyDescent="0.3">
      <c r="A45" s="17">
        <v>1</v>
      </c>
      <c r="B45" s="18">
        <v>1392644</v>
      </c>
      <c r="C45" s="18">
        <v>14944</v>
      </c>
      <c r="D45" s="19">
        <v>1.1000000000000001</v>
      </c>
      <c r="E45" s="20">
        <v>5.8</v>
      </c>
    </row>
    <row r="46" spans="1:6" ht="16.5" customHeight="1" x14ac:dyDescent="0.3">
      <c r="A46" s="17">
        <v>2</v>
      </c>
      <c r="B46" s="18">
        <v>1391631</v>
      </c>
      <c r="C46" s="18">
        <v>14962</v>
      </c>
      <c r="D46" s="19">
        <v>1</v>
      </c>
      <c r="E46" s="19">
        <v>5.8</v>
      </c>
    </row>
    <row r="47" spans="1:6" ht="16.5" customHeight="1" x14ac:dyDescent="0.3">
      <c r="A47" s="17">
        <v>3</v>
      </c>
      <c r="B47" s="18">
        <v>1393092</v>
      </c>
      <c r="C47" s="18">
        <v>14927.6</v>
      </c>
      <c r="D47" s="19">
        <v>1.1000000000000001</v>
      </c>
      <c r="E47" s="19">
        <v>5.8</v>
      </c>
    </row>
    <row r="48" spans="1:6" ht="16.5" customHeight="1" x14ac:dyDescent="0.3">
      <c r="A48" s="17">
        <v>4</v>
      </c>
      <c r="B48" s="18">
        <v>1374085</v>
      </c>
      <c r="C48" s="18">
        <v>14931.2</v>
      </c>
      <c r="D48" s="19">
        <v>1</v>
      </c>
      <c r="E48" s="19">
        <v>5.8</v>
      </c>
    </row>
    <row r="49" spans="1:7" ht="16.5" customHeight="1" x14ac:dyDescent="0.3">
      <c r="A49" s="17">
        <v>5</v>
      </c>
      <c r="B49" s="18">
        <v>1378078</v>
      </c>
      <c r="C49" s="18">
        <v>14944.1</v>
      </c>
      <c r="D49" s="19">
        <v>1.1000000000000001</v>
      </c>
      <c r="E49" s="19">
        <v>5.8</v>
      </c>
    </row>
    <row r="50" spans="1:7" ht="16.5" customHeight="1" x14ac:dyDescent="0.3">
      <c r="A50" s="17">
        <v>6</v>
      </c>
      <c r="B50" s="21">
        <v>1387207</v>
      </c>
      <c r="C50" s="21">
        <v>14976</v>
      </c>
      <c r="D50" s="22">
        <v>1.1000000000000001</v>
      </c>
      <c r="E50" s="22">
        <v>5.8</v>
      </c>
    </row>
    <row r="51" spans="1:7" ht="16.5" customHeight="1" x14ac:dyDescent="0.3">
      <c r="A51" s="23" t="s">
        <v>17</v>
      </c>
      <c r="B51" s="24">
        <f>AVERAGE(B45:B50)</f>
        <v>1386122.8333333333</v>
      </c>
      <c r="C51" s="25">
        <f>AVERAGE(C45:C50)</f>
        <v>14947.483333333335</v>
      </c>
      <c r="D51" s="26">
        <f>AVERAGE(D45:D50)</f>
        <v>1.0666666666666667</v>
      </c>
      <c r="E51" s="26">
        <f>AVERAGE(E45:E50)</f>
        <v>5.8</v>
      </c>
    </row>
    <row r="52" spans="1:7" ht="16.5" customHeight="1" x14ac:dyDescent="0.3">
      <c r="A52" s="27" t="s">
        <v>18</v>
      </c>
      <c r="B52" s="28">
        <f>(STDEV(B45:B50)/B51)</f>
        <v>5.8808293832158624E-3</v>
      </c>
      <c r="C52" s="29"/>
      <c r="D52" s="29"/>
      <c r="E52" s="30"/>
      <c r="F52" s="2"/>
    </row>
    <row r="53" spans="1:7" s="2" customFormat="1" ht="16.5" customHeight="1" x14ac:dyDescent="0.3">
      <c r="A53" s="31" t="s">
        <v>19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20</v>
      </c>
      <c r="B55" s="37" t="s">
        <v>21</v>
      </c>
      <c r="C55" s="38"/>
      <c r="D55" s="38"/>
      <c r="E55" s="39"/>
    </row>
    <row r="56" spans="1:7" ht="16.5" customHeight="1" x14ac:dyDescent="0.3">
      <c r="A56" s="11"/>
      <c r="B56" s="37" t="s">
        <v>22</v>
      </c>
      <c r="C56" s="38"/>
      <c r="D56" s="38"/>
      <c r="E56" s="39"/>
      <c r="F56" s="2"/>
    </row>
    <row r="57" spans="1:7" ht="16.5" customHeight="1" x14ac:dyDescent="0.3">
      <c r="A57" s="11"/>
      <c r="B57" s="40" t="s">
        <v>23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641" t="s">
        <v>25</v>
      </c>
      <c r="C59" s="641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8"/>
      <c r="C60" s="48"/>
      <c r="E60" s="48"/>
      <c r="F60" s="2"/>
      <c r="G60" s="49"/>
    </row>
    <row r="61" spans="1:7" ht="1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34" zoomScale="40" zoomScaleNormal="40" zoomScaleSheetLayoutView="40" zoomScalePageLayoutView="42" workbookViewId="0">
      <selection activeCell="E250" sqref="E250"/>
    </sheetView>
  </sheetViews>
  <sheetFormatPr defaultColWidth="9.140625" defaultRowHeight="13.5" x14ac:dyDescent="0.25"/>
  <cols>
    <col min="1" max="1" width="55.42578125" style="422" customWidth="1"/>
    <col min="2" max="2" width="33.7109375" style="422" customWidth="1"/>
    <col min="3" max="3" width="42.28515625" style="422" customWidth="1"/>
    <col min="4" max="4" width="30.5703125" style="422" customWidth="1"/>
    <col min="5" max="5" width="39.85546875" style="422" customWidth="1"/>
    <col min="6" max="6" width="30.7109375" style="422" customWidth="1"/>
    <col min="7" max="7" width="39.85546875" style="422" customWidth="1"/>
    <col min="8" max="8" width="30" style="422" customWidth="1"/>
    <col min="9" max="9" width="30.28515625" style="422" hidden="1" customWidth="1"/>
    <col min="10" max="10" width="30.42578125" style="422" customWidth="1"/>
    <col min="11" max="11" width="21.28515625" style="422" customWidth="1"/>
    <col min="12" max="12" width="9.140625" style="422"/>
    <col min="13" max="16384" width="9.140625" style="421"/>
  </cols>
  <sheetData>
    <row r="1" spans="1:9" ht="18.75" customHeight="1" x14ac:dyDescent="0.25">
      <c r="A1" s="672" t="s">
        <v>44</v>
      </c>
      <c r="B1" s="672"/>
      <c r="C1" s="672"/>
      <c r="D1" s="672"/>
      <c r="E1" s="672"/>
      <c r="F1" s="672"/>
      <c r="G1" s="672"/>
      <c r="H1" s="672"/>
      <c r="I1" s="672"/>
    </row>
    <row r="2" spans="1:9" ht="18.75" customHeight="1" x14ac:dyDescent="0.25">
      <c r="A2" s="672"/>
      <c r="B2" s="672"/>
      <c r="C2" s="672"/>
      <c r="D2" s="672"/>
      <c r="E2" s="672"/>
      <c r="F2" s="672"/>
      <c r="G2" s="672"/>
      <c r="H2" s="672"/>
      <c r="I2" s="672"/>
    </row>
    <row r="3" spans="1:9" ht="18.75" customHeight="1" x14ac:dyDescent="0.25">
      <c r="A3" s="672"/>
      <c r="B3" s="672"/>
      <c r="C3" s="672"/>
      <c r="D3" s="672"/>
      <c r="E3" s="672"/>
      <c r="F3" s="672"/>
      <c r="G3" s="672"/>
      <c r="H3" s="672"/>
      <c r="I3" s="672"/>
    </row>
    <row r="4" spans="1:9" ht="18.75" customHeight="1" x14ac:dyDescent="0.25">
      <c r="A4" s="672"/>
      <c r="B4" s="672"/>
      <c r="C4" s="672"/>
      <c r="D4" s="672"/>
      <c r="E4" s="672"/>
      <c r="F4" s="672"/>
      <c r="G4" s="672"/>
      <c r="H4" s="672"/>
      <c r="I4" s="672"/>
    </row>
    <row r="5" spans="1:9" ht="18.75" customHeight="1" x14ac:dyDescent="0.25">
      <c r="A5" s="672"/>
      <c r="B5" s="672"/>
      <c r="C5" s="672"/>
      <c r="D5" s="672"/>
      <c r="E5" s="672"/>
      <c r="F5" s="672"/>
      <c r="G5" s="672"/>
      <c r="H5" s="672"/>
      <c r="I5" s="672"/>
    </row>
    <row r="6" spans="1:9" ht="18.75" customHeight="1" x14ac:dyDescent="0.25">
      <c r="A6" s="672"/>
      <c r="B6" s="672"/>
      <c r="C6" s="672"/>
      <c r="D6" s="672"/>
      <c r="E6" s="672"/>
      <c r="F6" s="672"/>
      <c r="G6" s="672"/>
      <c r="H6" s="672"/>
      <c r="I6" s="672"/>
    </row>
    <row r="7" spans="1:9" ht="18.75" customHeight="1" x14ac:dyDescent="0.25">
      <c r="A7" s="672"/>
      <c r="B7" s="672"/>
      <c r="C7" s="672"/>
      <c r="D7" s="672"/>
      <c r="E7" s="672"/>
      <c r="F7" s="672"/>
      <c r="G7" s="672"/>
      <c r="H7" s="672"/>
      <c r="I7" s="672"/>
    </row>
    <row r="8" spans="1:9" x14ac:dyDescent="0.25">
      <c r="A8" s="673" t="s">
        <v>45</v>
      </c>
      <c r="B8" s="673"/>
      <c r="C8" s="673"/>
      <c r="D8" s="673"/>
      <c r="E8" s="673"/>
      <c r="F8" s="673"/>
      <c r="G8" s="673"/>
      <c r="H8" s="673"/>
      <c r="I8" s="673"/>
    </row>
    <row r="9" spans="1:9" x14ac:dyDescent="0.25">
      <c r="A9" s="673"/>
      <c r="B9" s="673"/>
      <c r="C9" s="673"/>
      <c r="D9" s="673"/>
      <c r="E9" s="673"/>
      <c r="F9" s="673"/>
      <c r="G9" s="673"/>
      <c r="H9" s="673"/>
      <c r="I9" s="673"/>
    </row>
    <row r="10" spans="1:9" x14ac:dyDescent="0.25">
      <c r="A10" s="673"/>
      <c r="B10" s="673"/>
      <c r="C10" s="673"/>
      <c r="D10" s="673"/>
      <c r="E10" s="673"/>
      <c r="F10" s="673"/>
      <c r="G10" s="673"/>
      <c r="H10" s="673"/>
      <c r="I10" s="673"/>
    </row>
    <row r="11" spans="1:9" x14ac:dyDescent="0.25">
      <c r="A11" s="673"/>
      <c r="B11" s="673"/>
      <c r="C11" s="673"/>
      <c r="D11" s="673"/>
      <c r="E11" s="673"/>
      <c r="F11" s="673"/>
      <c r="G11" s="673"/>
      <c r="H11" s="673"/>
      <c r="I11" s="673"/>
    </row>
    <row r="12" spans="1:9" x14ac:dyDescent="0.25">
      <c r="A12" s="673"/>
      <c r="B12" s="673"/>
      <c r="C12" s="673"/>
      <c r="D12" s="673"/>
      <c r="E12" s="673"/>
      <c r="F12" s="673"/>
      <c r="G12" s="673"/>
      <c r="H12" s="673"/>
      <c r="I12" s="673"/>
    </row>
    <row r="13" spans="1:9" x14ac:dyDescent="0.25">
      <c r="A13" s="673"/>
      <c r="B13" s="673"/>
      <c r="C13" s="673"/>
      <c r="D13" s="673"/>
      <c r="E13" s="673"/>
      <c r="F13" s="673"/>
      <c r="G13" s="673"/>
      <c r="H13" s="673"/>
      <c r="I13" s="673"/>
    </row>
    <row r="14" spans="1:9" x14ac:dyDescent="0.25">
      <c r="A14" s="673"/>
      <c r="B14" s="673"/>
      <c r="C14" s="673"/>
      <c r="D14" s="673"/>
      <c r="E14" s="673"/>
      <c r="F14" s="673"/>
      <c r="G14" s="673"/>
      <c r="H14" s="673"/>
      <c r="I14" s="673"/>
    </row>
    <row r="15" spans="1:9" ht="19.5" customHeight="1" thickBot="1" x14ac:dyDescent="0.35">
      <c r="A15" s="423"/>
    </row>
    <row r="16" spans="1:9" ht="19.5" customHeight="1" thickBot="1" x14ac:dyDescent="0.35">
      <c r="A16" s="645" t="s">
        <v>30</v>
      </c>
      <c r="B16" s="646"/>
      <c r="C16" s="646"/>
      <c r="D16" s="646"/>
      <c r="E16" s="646"/>
      <c r="F16" s="646"/>
      <c r="G16" s="646"/>
      <c r="H16" s="647"/>
    </row>
    <row r="17" spans="1:14" ht="20.25" customHeight="1" x14ac:dyDescent="0.25">
      <c r="A17" s="648" t="s">
        <v>46</v>
      </c>
      <c r="B17" s="648"/>
      <c r="C17" s="648"/>
      <c r="D17" s="648"/>
      <c r="E17" s="648"/>
      <c r="F17" s="648"/>
      <c r="G17" s="648"/>
      <c r="H17" s="648"/>
    </row>
    <row r="18" spans="1:14" ht="26.25" customHeight="1" x14ac:dyDescent="0.4">
      <c r="A18" s="580" t="s">
        <v>32</v>
      </c>
      <c r="B18" s="644" t="s">
        <v>165</v>
      </c>
      <c r="C18" s="644"/>
      <c r="D18" s="586"/>
      <c r="E18" s="585"/>
      <c r="F18" s="581"/>
      <c r="G18" s="581"/>
      <c r="H18" s="581"/>
    </row>
    <row r="19" spans="1:14" ht="26.25" customHeight="1" x14ac:dyDescent="0.4">
      <c r="A19" s="580" t="s">
        <v>33</v>
      </c>
      <c r="B19" s="584" t="s">
        <v>161</v>
      </c>
      <c r="C19" s="581">
        <v>1</v>
      </c>
      <c r="D19" s="581"/>
      <c r="E19" s="581"/>
      <c r="F19" s="581"/>
      <c r="G19" s="581"/>
      <c r="H19" s="581"/>
    </row>
    <row r="20" spans="1:14" ht="26.25" customHeight="1" x14ac:dyDescent="0.4">
      <c r="A20" s="580" t="s">
        <v>34</v>
      </c>
      <c r="B20" s="649" t="s">
        <v>163</v>
      </c>
      <c r="C20" s="649"/>
      <c r="D20" s="581"/>
      <c r="E20" s="581"/>
      <c r="F20" s="581"/>
      <c r="G20" s="581"/>
      <c r="H20" s="581"/>
    </row>
    <row r="21" spans="1:14" ht="26.25" customHeight="1" x14ac:dyDescent="0.4">
      <c r="A21" s="580" t="s">
        <v>35</v>
      </c>
      <c r="B21" s="649" t="s">
        <v>159</v>
      </c>
      <c r="C21" s="649"/>
      <c r="D21" s="649"/>
      <c r="E21" s="649"/>
      <c r="F21" s="649"/>
      <c r="G21" s="649"/>
      <c r="H21" s="649"/>
      <c r="I21" s="583"/>
    </row>
    <row r="22" spans="1:14" ht="26.25" customHeight="1" x14ac:dyDescent="0.4">
      <c r="A22" s="580" t="s">
        <v>36</v>
      </c>
      <c r="B22" s="582">
        <v>42984.387777777774</v>
      </c>
      <c r="C22" s="581"/>
      <c r="D22" s="581"/>
      <c r="E22" s="581"/>
      <c r="F22" s="581"/>
      <c r="G22" s="581"/>
      <c r="H22" s="581"/>
    </row>
    <row r="23" spans="1:14" ht="26.25" customHeight="1" x14ac:dyDescent="0.4">
      <c r="A23" s="580" t="s">
        <v>37</v>
      </c>
      <c r="B23" s="582"/>
      <c r="C23" s="581"/>
      <c r="D23" s="581"/>
      <c r="E23" s="581"/>
      <c r="F23" s="581"/>
      <c r="G23" s="581"/>
      <c r="H23" s="581"/>
    </row>
    <row r="24" spans="1:14" ht="18.75" x14ac:dyDescent="0.3">
      <c r="A24" s="580"/>
      <c r="B24" s="579"/>
    </row>
    <row r="25" spans="1:14" ht="18.75" x14ac:dyDescent="0.3">
      <c r="A25" s="526" t="s">
        <v>1</v>
      </c>
      <c r="B25" s="579"/>
    </row>
    <row r="26" spans="1:14" ht="26.25" customHeight="1" x14ac:dyDescent="0.4">
      <c r="A26" s="428" t="s">
        <v>4</v>
      </c>
      <c r="B26" s="644" t="s">
        <v>154</v>
      </c>
      <c r="C26" s="644"/>
    </row>
    <row r="27" spans="1:14" ht="26.25" customHeight="1" x14ac:dyDescent="0.4">
      <c r="A27" s="436" t="s">
        <v>47</v>
      </c>
      <c r="B27" s="650" t="s">
        <v>155</v>
      </c>
      <c r="C27" s="650"/>
    </row>
    <row r="28" spans="1:14" ht="27" customHeight="1" thickBot="1" x14ac:dyDescent="0.45">
      <c r="A28" s="436" t="s">
        <v>5</v>
      </c>
      <c r="B28" s="498">
        <v>99.94</v>
      </c>
    </row>
    <row r="29" spans="1:14" s="527" customFormat="1" ht="27" customHeight="1" thickBot="1" x14ac:dyDescent="0.45">
      <c r="A29" s="436" t="s">
        <v>48</v>
      </c>
      <c r="B29" s="535">
        <v>0</v>
      </c>
      <c r="C29" s="651" t="s">
        <v>105</v>
      </c>
      <c r="D29" s="652"/>
      <c r="E29" s="652"/>
      <c r="F29" s="652"/>
      <c r="G29" s="653"/>
      <c r="I29" s="528"/>
      <c r="J29" s="528"/>
      <c r="K29" s="528"/>
      <c r="L29" s="528"/>
    </row>
    <row r="30" spans="1:14" s="527" customFormat="1" ht="19.5" customHeight="1" thickBot="1" x14ac:dyDescent="0.35">
      <c r="A30" s="436" t="s">
        <v>50</v>
      </c>
      <c r="B30" s="534">
        <f>B28-B29</f>
        <v>99.94</v>
      </c>
      <c r="C30" s="533"/>
      <c r="D30" s="533"/>
      <c r="E30" s="533"/>
      <c r="F30" s="533"/>
      <c r="G30" s="532"/>
      <c r="I30" s="528"/>
      <c r="J30" s="528"/>
      <c r="K30" s="528"/>
      <c r="L30" s="528"/>
    </row>
    <row r="31" spans="1:14" s="527" customFormat="1" ht="27" customHeight="1" thickBot="1" x14ac:dyDescent="0.45">
      <c r="A31" s="436" t="s">
        <v>51</v>
      </c>
      <c r="B31" s="531">
        <v>1</v>
      </c>
      <c r="C31" s="654" t="s">
        <v>52</v>
      </c>
      <c r="D31" s="655"/>
      <c r="E31" s="655"/>
      <c r="F31" s="655"/>
      <c r="G31" s="655"/>
      <c r="H31" s="656"/>
      <c r="I31" s="528"/>
      <c r="J31" s="528"/>
      <c r="K31" s="528"/>
      <c r="L31" s="528"/>
    </row>
    <row r="32" spans="1:14" s="527" customFormat="1" ht="27" customHeight="1" thickBot="1" x14ac:dyDescent="0.45">
      <c r="A32" s="436" t="s">
        <v>53</v>
      </c>
      <c r="B32" s="531">
        <v>1</v>
      </c>
      <c r="C32" s="654" t="s">
        <v>54</v>
      </c>
      <c r="D32" s="655"/>
      <c r="E32" s="655"/>
      <c r="F32" s="655"/>
      <c r="G32" s="655"/>
      <c r="H32" s="656"/>
      <c r="I32" s="528"/>
      <c r="J32" s="528"/>
      <c r="K32" s="528"/>
      <c r="L32" s="574"/>
      <c r="M32" s="574"/>
      <c r="N32" s="576"/>
    </row>
    <row r="33" spans="1:14" s="527" customFormat="1" ht="17.25" customHeight="1" x14ac:dyDescent="0.3">
      <c r="A33" s="436"/>
      <c r="B33" s="530"/>
      <c r="C33" s="437"/>
      <c r="D33" s="437"/>
      <c r="E33" s="437"/>
      <c r="F33" s="437"/>
      <c r="G33" s="437"/>
      <c r="H33" s="437"/>
      <c r="I33" s="528"/>
      <c r="J33" s="528"/>
      <c r="K33" s="528"/>
      <c r="L33" s="574"/>
      <c r="M33" s="574"/>
      <c r="N33" s="576"/>
    </row>
    <row r="34" spans="1:14" s="527" customFormat="1" ht="18.75" x14ac:dyDescent="0.3">
      <c r="A34" s="436" t="s">
        <v>55</v>
      </c>
      <c r="B34" s="529">
        <f>B31/B32</f>
        <v>1</v>
      </c>
      <c r="C34" s="423" t="s">
        <v>56</v>
      </c>
      <c r="D34" s="423"/>
      <c r="E34" s="423"/>
      <c r="F34" s="423"/>
      <c r="G34" s="423"/>
      <c r="I34" s="528"/>
      <c r="J34" s="528"/>
      <c r="K34" s="528"/>
      <c r="L34" s="574"/>
      <c r="M34" s="574"/>
      <c r="N34" s="576"/>
    </row>
    <row r="35" spans="1:14" s="527" customFormat="1" ht="19.5" customHeight="1" thickBot="1" x14ac:dyDescent="0.35">
      <c r="A35" s="436"/>
      <c r="B35" s="534"/>
      <c r="G35" s="423"/>
      <c r="I35" s="528"/>
      <c r="J35" s="528"/>
      <c r="K35" s="528"/>
      <c r="L35" s="574"/>
      <c r="M35" s="574"/>
      <c r="N35" s="576"/>
    </row>
    <row r="36" spans="1:14" s="527" customFormat="1" ht="27" customHeight="1" thickBot="1" x14ac:dyDescent="0.45">
      <c r="A36" s="476" t="s">
        <v>140</v>
      </c>
      <c r="B36" s="475">
        <v>50</v>
      </c>
      <c r="C36" s="423"/>
      <c r="D36" s="657" t="s">
        <v>58</v>
      </c>
      <c r="E36" s="658"/>
      <c r="F36" s="657" t="s">
        <v>59</v>
      </c>
      <c r="G36" s="659"/>
      <c r="J36" s="528"/>
      <c r="K36" s="528"/>
      <c r="L36" s="574"/>
      <c r="M36" s="574"/>
      <c r="N36" s="576"/>
    </row>
    <row r="37" spans="1:14" s="527" customFormat="1" ht="27" customHeight="1" thickBot="1" x14ac:dyDescent="0.45">
      <c r="A37" s="455" t="s">
        <v>60</v>
      </c>
      <c r="B37" s="460">
        <v>1</v>
      </c>
      <c r="C37" s="553" t="s">
        <v>61</v>
      </c>
      <c r="D37" s="522" t="s">
        <v>62</v>
      </c>
      <c r="E37" s="523" t="s">
        <v>63</v>
      </c>
      <c r="F37" s="522" t="s">
        <v>62</v>
      </c>
      <c r="G37" s="578" t="s">
        <v>63</v>
      </c>
      <c r="I37" s="520" t="s">
        <v>139</v>
      </c>
      <c r="J37" s="528"/>
      <c r="K37" s="528"/>
      <c r="L37" s="574"/>
      <c r="M37" s="574"/>
      <c r="N37" s="576"/>
    </row>
    <row r="38" spans="1:14" s="527" customFormat="1" ht="26.25" customHeight="1" x14ac:dyDescent="0.4">
      <c r="A38" s="455" t="s">
        <v>64</v>
      </c>
      <c r="B38" s="460">
        <v>1</v>
      </c>
      <c r="C38" s="577">
        <v>1</v>
      </c>
      <c r="D38" s="517">
        <v>59490223</v>
      </c>
      <c r="E38" s="518">
        <f>IF(ISBLANK(D38),"-",$D$48/$D$45*D38)</f>
        <v>55372966.105244532</v>
      </c>
      <c r="F38" s="517">
        <v>60979587</v>
      </c>
      <c r="G38" s="516">
        <f>IF(ISBLANK(F38),"-",$D$48/$F$45*F38)</f>
        <v>54430148.722596623</v>
      </c>
      <c r="I38" s="515"/>
      <c r="J38" s="528"/>
      <c r="K38" s="528"/>
      <c r="L38" s="574"/>
      <c r="M38" s="574"/>
      <c r="N38" s="576"/>
    </row>
    <row r="39" spans="1:14" s="527" customFormat="1" ht="26.25" customHeight="1" x14ac:dyDescent="0.4">
      <c r="A39" s="455" t="s">
        <v>65</v>
      </c>
      <c r="B39" s="460">
        <v>1</v>
      </c>
      <c r="C39" s="454">
        <v>2</v>
      </c>
      <c r="D39" s="513">
        <v>59415370</v>
      </c>
      <c r="E39" s="514">
        <f>IF(ISBLANK(D39),"-",$D$48/$D$45*D39)</f>
        <v>55303293.604069412</v>
      </c>
      <c r="F39" s="513">
        <v>60992380</v>
      </c>
      <c r="G39" s="512">
        <f>IF(ISBLANK(F39),"-",$D$48/$F$45*F39)</f>
        <v>54441567.706011653</v>
      </c>
      <c r="I39" s="661">
        <f>ABS((F43/D43*D42)-F42)/D42</f>
        <v>1.8782864676448196E-2</v>
      </c>
      <c r="J39" s="528"/>
      <c r="K39" s="528"/>
      <c r="L39" s="574"/>
      <c r="M39" s="574"/>
      <c r="N39" s="576"/>
    </row>
    <row r="40" spans="1:14" ht="26.25" customHeight="1" x14ac:dyDescent="0.4">
      <c r="A40" s="455" t="s">
        <v>66</v>
      </c>
      <c r="B40" s="460">
        <v>1</v>
      </c>
      <c r="C40" s="454">
        <v>3</v>
      </c>
      <c r="D40" s="513">
        <v>59522131</v>
      </c>
      <c r="E40" s="514">
        <f>IF(ISBLANK(D40),"-",$D$48/$D$45*D40)</f>
        <v>55402665.785517819</v>
      </c>
      <c r="F40" s="513">
        <v>60739420</v>
      </c>
      <c r="G40" s="512">
        <f>IF(ISBLANK(F40),"-",$D$48/$F$45*F40)</f>
        <v>54215776.566742897</v>
      </c>
      <c r="I40" s="661"/>
      <c r="L40" s="574"/>
      <c r="M40" s="574"/>
      <c r="N40" s="423"/>
    </row>
    <row r="41" spans="1:14" ht="27" customHeight="1" thickBot="1" x14ac:dyDescent="0.45">
      <c r="A41" s="455" t="s">
        <v>67</v>
      </c>
      <c r="B41" s="460">
        <v>1</v>
      </c>
      <c r="C41" s="575">
        <v>4</v>
      </c>
      <c r="D41" s="510"/>
      <c r="E41" s="509" t="str">
        <f>IF(ISBLANK(D41),"-",$D$48/$D$45*D41)</f>
        <v>-</v>
      </c>
      <c r="F41" s="510"/>
      <c r="G41" s="507" t="str">
        <f>IF(ISBLANK(F41),"-",$D$48/$F$45*F41)</f>
        <v>-</v>
      </c>
      <c r="I41" s="506"/>
      <c r="L41" s="574"/>
      <c r="M41" s="574"/>
      <c r="N41" s="423"/>
    </row>
    <row r="42" spans="1:14" ht="27" customHeight="1" thickBot="1" x14ac:dyDescent="0.45">
      <c r="A42" s="455" t="s">
        <v>68</v>
      </c>
      <c r="B42" s="460">
        <v>1</v>
      </c>
      <c r="C42" s="573" t="s">
        <v>69</v>
      </c>
      <c r="D42" s="572">
        <f>AVERAGE(D38:D41)</f>
        <v>59475908</v>
      </c>
      <c r="E42" s="504">
        <f>AVERAGE(E38:E41)</f>
        <v>55359641.83161059</v>
      </c>
      <c r="F42" s="572">
        <f>AVERAGE(F38:F41)</f>
        <v>60903795.666666664</v>
      </c>
      <c r="G42" s="571">
        <f>AVERAGE(G38:G41)</f>
        <v>54362497.665117055</v>
      </c>
      <c r="H42" s="478"/>
    </row>
    <row r="43" spans="1:14" ht="26.25" customHeight="1" x14ac:dyDescent="0.4">
      <c r="A43" s="455" t="s">
        <v>70</v>
      </c>
      <c r="B43" s="460">
        <v>1</v>
      </c>
      <c r="C43" s="570" t="s">
        <v>153</v>
      </c>
      <c r="D43" s="499">
        <v>10.75</v>
      </c>
      <c r="E43" s="423"/>
      <c r="F43" s="499">
        <v>11.21</v>
      </c>
      <c r="H43" s="478"/>
    </row>
    <row r="44" spans="1:14" ht="26.25" customHeight="1" x14ac:dyDescent="0.4">
      <c r="A44" s="455" t="s">
        <v>72</v>
      </c>
      <c r="B44" s="460">
        <v>1</v>
      </c>
      <c r="C44" s="569" t="s">
        <v>152</v>
      </c>
      <c r="D44" s="497">
        <f>D43*$B$34</f>
        <v>10.75</v>
      </c>
      <c r="E44" s="424"/>
      <c r="F44" s="497">
        <f>F43*$B$34</f>
        <v>11.21</v>
      </c>
      <c r="H44" s="478"/>
    </row>
    <row r="45" spans="1:14" ht="19.5" customHeight="1" thickBot="1" x14ac:dyDescent="0.35">
      <c r="A45" s="455" t="s">
        <v>74</v>
      </c>
      <c r="B45" s="454">
        <f>(B44/B43)*(B42/B41)*(B40/B39)*(B38/B37)*B36</f>
        <v>50</v>
      </c>
      <c r="C45" s="569" t="s">
        <v>75</v>
      </c>
      <c r="D45" s="495">
        <f>D44*$B$30/100</f>
        <v>10.743550000000001</v>
      </c>
      <c r="E45" s="425"/>
      <c r="F45" s="495">
        <f>F44*$B$30/100</f>
        <v>11.203274</v>
      </c>
      <c r="H45" s="478"/>
    </row>
    <row r="46" spans="1:14" ht="19.5" customHeight="1" thickBot="1" x14ac:dyDescent="0.35">
      <c r="A46" s="662" t="s">
        <v>76</v>
      </c>
      <c r="B46" s="663"/>
      <c r="C46" s="569" t="s">
        <v>77</v>
      </c>
      <c r="D46" s="568">
        <f>D45/$B$45</f>
        <v>0.21487100000000001</v>
      </c>
      <c r="E46" s="564"/>
      <c r="F46" s="493">
        <f>F45/$B$45</f>
        <v>0.22406548000000001</v>
      </c>
      <c r="H46" s="478"/>
    </row>
    <row r="47" spans="1:14" ht="27" customHeight="1" thickBot="1" x14ac:dyDescent="0.45">
      <c r="A47" s="664"/>
      <c r="B47" s="665"/>
      <c r="C47" s="567" t="s">
        <v>136</v>
      </c>
      <c r="D47" s="566">
        <v>0.2</v>
      </c>
      <c r="E47" s="565"/>
      <c r="F47" s="564"/>
      <c r="H47" s="478"/>
    </row>
    <row r="48" spans="1:14" ht="18.75" x14ac:dyDescent="0.3">
      <c r="C48" s="563" t="s">
        <v>79</v>
      </c>
      <c r="D48" s="495">
        <f>D47*$B$45</f>
        <v>10</v>
      </c>
      <c r="F48" s="489"/>
      <c r="H48" s="478"/>
    </row>
    <row r="49" spans="1:12" ht="19.5" customHeight="1" thickBot="1" x14ac:dyDescent="0.35">
      <c r="C49" s="441" t="s">
        <v>80</v>
      </c>
      <c r="D49" s="562">
        <f>D48/B34</f>
        <v>10</v>
      </c>
      <c r="F49" s="489"/>
      <c r="H49" s="478"/>
    </row>
    <row r="50" spans="1:12" ht="18.75" x14ac:dyDescent="0.3">
      <c r="C50" s="476" t="s">
        <v>81</v>
      </c>
      <c r="D50" s="561">
        <f>AVERAGE(E38:E41,G38:G41)</f>
        <v>54861069.748363823</v>
      </c>
      <c r="F50" s="479"/>
      <c r="H50" s="478"/>
    </row>
    <row r="51" spans="1:12" ht="18.75" x14ac:dyDescent="0.3">
      <c r="C51" s="455" t="s">
        <v>82</v>
      </c>
      <c r="D51" s="560">
        <f>STDEV(E38:E41,G38:G41)/D50</f>
        <v>1.0079873347092745E-2</v>
      </c>
      <c r="F51" s="479"/>
      <c r="H51" s="478"/>
    </row>
    <row r="52" spans="1:12" ht="19.5" customHeight="1" thickBot="1" x14ac:dyDescent="0.35">
      <c r="C52" s="547" t="s">
        <v>19</v>
      </c>
      <c r="D52" s="559">
        <f>COUNT(E38:E41,G38:G41)</f>
        <v>6</v>
      </c>
      <c r="F52" s="479"/>
    </row>
    <row r="54" spans="1:12" ht="18.75" x14ac:dyDescent="0.3">
      <c r="A54" s="477" t="s">
        <v>1</v>
      </c>
      <c r="B54" s="558" t="s">
        <v>83</v>
      </c>
    </row>
    <row r="55" spans="1:12" ht="18.75" x14ac:dyDescent="0.3">
      <c r="A55" s="423" t="s">
        <v>84</v>
      </c>
      <c r="B55" s="556" t="str">
        <f>B21</f>
        <v>each tablets contains bisoprol fumarate 10 mg,amlodipine besilate 5 mg per tablets.</v>
      </c>
    </row>
    <row r="56" spans="1:12" ht="26.25" customHeight="1" x14ac:dyDescent="0.4">
      <c r="A56" s="556" t="s">
        <v>85</v>
      </c>
      <c r="B56" s="557">
        <v>10</v>
      </c>
      <c r="C56" s="423" t="str">
        <f>B20</f>
        <v>Bisoprol fumarate 10mg,Amlodine Besilate 5 mg per tablets.</v>
      </c>
      <c r="H56" s="424"/>
    </row>
    <row r="57" spans="1:12" ht="18.75" x14ac:dyDescent="0.3">
      <c r="A57" s="556" t="s">
        <v>86</v>
      </c>
      <c r="B57" s="555">
        <f>Uniformity!C46</f>
        <v>299.11499999999995</v>
      </c>
      <c r="H57" s="424"/>
    </row>
    <row r="58" spans="1:12" ht="19.5" customHeight="1" thickBot="1" x14ac:dyDescent="0.35">
      <c r="H58" s="424"/>
    </row>
    <row r="59" spans="1:12" s="527" customFormat="1" ht="27" customHeight="1" thickBot="1" x14ac:dyDescent="0.45">
      <c r="A59" s="476" t="s">
        <v>151</v>
      </c>
      <c r="B59" s="475">
        <v>50</v>
      </c>
      <c r="C59" s="423"/>
      <c r="D59" s="554" t="s">
        <v>150</v>
      </c>
      <c r="E59" s="474" t="s">
        <v>61</v>
      </c>
      <c r="F59" s="474" t="s">
        <v>62</v>
      </c>
      <c r="G59" s="474" t="s">
        <v>149</v>
      </c>
      <c r="H59" s="553" t="s">
        <v>148</v>
      </c>
      <c r="L59" s="528"/>
    </row>
    <row r="60" spans="1:12" s="527" customFormat="1" ht="26.25" customHeight="1" x14ac:dyDescent="0.4">
      <c r="A60" s="455" t="s">
        <v>147</v>
      </c>
      <c r="B60" s="460">
        <v>1</v>
      </c>
      <c r="C60" s="666" t="s">
        <v>146</v>
      </c>
      <c r="D60" s="669">
        <v>310.86</v>
      </c>
      <c r="E60" s="472">
        <v>1</v>
      </c>
      <c r="F60" s="549">
        <v>54932938</v>
      </c>
      <c r="G60" s="548">
        <f>IF(ISBLANK(F60),"-",(F60/$D$50*$D$47*$B$68)*($B$57/$D$60))</f>
        <v>9.634782281879497</v>
      </c>
      <c r="H60" s="551">
        <f t="shared" ref="H60:H71" si="0">IF(ISBLANK(F60),"-",(G60/$B$56)*100)</f>
        <v>96.347822818794967</v>
      </c>
      <c r="L60" s="528"/>
    </row>
    <row r="61" spans="1:12" s="527" customFormat="1" ht="26.25" customHeight="1" x14ac:dyDescent="0.4">
      <c r="A61" s="455" t="s">
        <v>113</v>
      </c>
      <c r="B61" s="460">
        <v>1</v>
      </c>
      <c r="C61" s="667"/>
      <c r="D61" s="670"/>
      <c r="E61" s="468">
        <v>2</v>
      </c>
      <c r="F61" s="513">
        <v>55024392</v>
      </c>
      <c r="G61" s="545">
        <f>IF(ISBLANK(F61),"-",(F61/$D$50*$D$47*$B$68)*($B$57/$D$60))</f>
        <v>9.65082255590975</v>
      </c>
      <c r="H61" s="544">
        <f t="shared" si="0"/>
        <v>96.508225559097511</v>
      </c>
      <c r="L61" s="528"/>
    </row>
    <row r="62" spans="1:12" s="527" customFormat="1" ht="26.25" customHeight="1" x14ac:dyDescent="0.4">
      <c r="A62" s="455" t="s">
        <v>114</v>
      </c>
      <c r="B62" s="460">
        <v>1</v>
      </c>
      <c r="C62" s="667"/>
      <c r="D62" s="670"/>
      <c r="E62" s="468">
        <v>3</v>
      </c>
      <c r="F62" s="552">
        <v>55167977</v>
      </c>
      <c r="G62" s="545">
        <f>IF(ISBLANK(F62),"-",(F62/$D$50*$D$47*$B$68)*($B$57/$D$60))</f>
        <v>9.6760061755068616</v>
      </c>
      <c r="H62" s="544">
        <f t="shared" si="0"/>
        <v>96.76006175506862</v>
      </c>
      <c r="L62" s="528"/>
    </row>
    <row r="63" spans="1:12" ht="27" customHeight="1" thickBot="1" x14ac:dyDescent="0.45">
      <c r="A63" s="455" t="s">
        <v>115</v>
      </c>
      <c r="B63" s="460">
        <v>1</v>
      </c>
      <c r="C63" s="668"/>
      <c r="D63" s="671"/>
      <c r="E63" s="465">
        <v>4</v>
      </c>
      <c r="F63" s="543"/>
      <c r="G63" s="545" t="str">
        <f>IF(ISBLANK(F63),"-",(F63/$D$50*$D$47*$B$68)*($B$57/$D$60))</f>
        <v>-</v>
      </c>
      <c r="H63" s="544" t="str">
        <f t="shared" si="0"/>
        <v>-</v>
      </c>
    </row>
    <row r="64" spans="1:12" ht="26.25" customHeight="1" x14ac:dyDescent="0.4">
      <c r="A64" s="455" t="s">
        <v>116</v>
      </c>
      <c r="B64" s="460">
        <v>1</v>
      </c>
      <c r="C64" s="666" t="s">
        <v>145</v>
      </c>
      <c r="D64" s="669">
        <v>311.77</v>
      </c>
      <c r="E64" s="472">
        <v>1</v>
      </c>
      <c r="F64" s="549">
        <v>54927964</v>
      </c>
      <c r="G64" s="548">
        <f>IF(ISBLANK(F64),"-",(F64/$D$50*$D$47*$B$68)*($B$57/$D$64))</f>
        <v>9.6057902504387105</v>
      </c>
      <c r="H64" s="551">
        <f t="shared" si="0"/>
        <v>96.057902504387101</v>
      </c>
    </row>
    <row r="65" spans="1:8" ht="26.25" customHeight="1" x14ac:dyDescent="0.4">
      <c r="A65" s="455" t="s">
        <v>117</v>
      </c>
      <c r="B65" s="460">
        <v>1</v>
      </c>
      <c r="C65" s="667"/>
      <c r="D65" s="670"/>
      <c r="E65" s="468">
        <v>2</v>
      </c>
      <c r="F65" s="513">
        <v>55073796</v>
      </c>
      <c r="G65" s="545">
        <f>IF(ISBLANK(F65),"-",(F65/$D$50*$D$47*$B$68)*($B$57/$D$64))</f>
        <v>9.6312933184898384</v>
      </c>
      <c r="H65" s="544">
        <f t="shared" si="0"/>
        <v>96.312933184898384</v>
      </c>
    </row>
    <row r="66" spans="1:8" ht="26.25" customHeight="1" x14ac:dyDescent="0.4">
      <c r="A66" s="455" t="s">
        <v>118</v>
      </c>
      <c r="B66" s="460">
        <v>1</v>
      </c>
      <c r="C66" s="667"/>
      <c r="D66" s="670"/>
      <c r="E66" s="468">
        <v>3</v>
      </c>
      <c r="F66" s="513">
        <v>54968661</v>
      </c>
      <c r="G66" s="545">
        <f>IF(ISBLANK(F66),"-",(F66/$D$50*$D$47*$B$68)*($B$57/$D$64))</f>
        <v>9.6129073328381605</v>
      </c>
      <c r="H66" s="544">
        <f t="shared" si="0"/>
        <v>96.129073328381608</v>
      </c>
    </row>
    <row r="67" spans="1:8" ht="27" customHeight="1" thickBot="1" x14ac:dyDescent="0.45">
      <c r="A67" s="455" t="s">
        <v>119</v>
      </c>
      <c r="B67" s="460">
        <v>1</v>
      </c>
      <c r="C67" s="668"/>
      <c r="D67" s="671"/>
      <c r="E67" s="465">
        <v>4</v>
      </c>
      <c r="F67" s="543"/>
      <c r="G67" s="542" t="str">
        <f>IF(ISBLANK(F67),"-",(F67/$D$50*$D$47*$B$68)*($B$57/$D$64))</f>
        <v>-</v>
      </c>
      <c r="H67" s="541" t="str">
        <f t="shared" si="0"/>
        <v>-</v>
      </c>
    </row>
    <row r="68" spans="1:8" ht="26.25" customHeight="1" x14ac:dyDescent="0.4">
      <c r="A68" s="455" t="s">
        <v>120</v>
      </c>
      <c r="B68" s="550">
        <f>(B67/B66)*(B65/B64)*(B63/B62)*(B61/B60)*B59</f>
        <v>50</v>
      </c>
      <c r="C68" s="666" t="s">
        <v>144</v>
      </c>
      <c r="D68" s="669">
        <v>313.49</v>
      </c>
      <c r="E68" s="472">
        <v>1</v>
      </c>
      <c r="F68" s="549"/>
      <c r="G68" s="548" t="str">
        <f>IF(ISBLANK(F68),"-",(F68/$D$50*$D$47*$B$68)*($B$57/$D$68))</f>
        <v>-</v>
      </c>
      <c r="H68" s="544" t="str">
        <f t="shared" si="0"/>
        <v>-</v>
      </c>
    </row>
    <row r="69" spans="1:8" ht="27" customHeight="1" thickBot="1" x14ac:dyDescent="0.45">
      <c r="A69" s="547" t="s">
        <v>143</v>
      </c>
      <c r="B69" s="546">
        <f>(D47*B68)/B56*B57</f>
        <v>299.11499999999995</v>
      </c>
      <c r="C69" s="667"/>
      <c r="D69" s="670"/>
      <c r="E69" s="468">
        <v>2</v>
      </c>
      <c r="F69" s="513">
        <v>52546207</v>
      </c>
      <c r="G69" s="545">
        <f>IF(ISBLANK(F69),"-",(F69/$D$50*$D$47*$B$68)*($B$57/$D$68))</f>
        <v>9.13885109776683</v>
      </c>
      <c r="H69" s="544">
        <f t="shared" si="0"/>
        <v>91.388510977668304</v>
      </c>
    </row>
    <row r="70" spans="1:8" ht="26.25" customHeight="1" x14ac:dyDescent="0.4">
      <c r="A70" s="679" t="s">
        <v>76</v>
      </c>
      <c r="B70" s="680"/>
      <c r="C70" s="667"/>
      <c r="D70" s="670"/>
      <c r="E70" s="468">
        <v>3</v>
      </c>
      <c r="F70" s="513"/>
      <c r="G70" s="545" t="str">
        <f>IF(ISBLANK(F70),"-",(F70/$D$50*$D$47*$B$68)*($B$57/$D$68))</f>
        <v>-</v>
      </c>
      <c r="H70" s="544" t="str">
        <f t="shared" si="0"/>
        <v>-</v>
      </c>
    </row>
    <row r="71" spans="1:8" ht="27" customHeight="1" thickBot="1" x14ac:dyDescent="0.45">
      <c r="A71" s="681"/>
      <c r="B71" s="682"/>
      <c r="C71" s="678"/>
      <c r="D71" s="671"/>
      <c r="E71" s="465">
        <v>4</v>
      </c>
      <c r="F71" s="543"/>
      <c r="G71" s="542" t="str">
        <f>IF(ISBLANK(F71),"-",(F71/$D$50*$D$47*$B$68)*($B$57/$D$68))</f>
        <v>-</v>
      </c>
      <c r="H71" s="541" t="str">
        <f t="shared" si="0"/>
        <v>-</v>
      </c>
    </row>
    <row r="72" spans="1:8" ht="26.25" customHeight="1" x14ac:dyDescent="0.4">
      <c r="A72" s="424"/>
      <c r="B72" s="424"/>
      <c r="C72" s="424"/>
      <c r="D72" s="424"/>
      <c r="E72" s="424"/>
      <c r="F72" s="540" t="s">
        <v>69</v>
      </c>
      <c r="G72" s="539">
        <f>AVERAGE(G60:G71)</f>
        <v>9.5643504304042342</v>
      </c>
      <c r="H72" s="538">
        <f>AVERAGE(H60:H71)</f>
        <v>95.643504304042366</v>
      </c>
    </row>
    <row r="73" spans="1:8" ht="26.25" customHeight="1" x14ac:dyDescent="0.4">
      <c r="C73" s="424"/>
      <c r="D73" s="424"/>
      <c r="E73" s="424"/>
      <c r="F73" s="482" t="s">
        <v>82</v>
      </c>
      <c r="G73" s="452">
        <f>STDEV(G60:G71)/G72</f>
        <v>1.97694152518267E-2</v>
      </c>
      <c r="H73" s="452">
        <f>STDEV(H60:H71)/H72</f>
        <v>1.9769415251826693E-2</v>
      </c>
    </row>
    <row r="74" spans="1:8" ht="27" customHeight="1" thickBot="1" x14ac:dyDescent="0.45">
      <c r="A74" s="424"/>
      <c r="B74" s="424"/>
      <c r="C74" s="424"/>
      <c r="D74" s="424"/>
      <c r="E74" s="425"/>
      <c r="F74" s="449" t="s">
        <v>19</v>
      </c>
      <c r="G74" s="537">
        <f>COUNT(G60:G71)</f>
        <v>7</v>
      </c>
      <c r="H74" s="537">
        <f>COUNT(H60:H71)</f>
        <v>7</v>
      </c>
    </row>
    <row r="76" spans="1:8" ht="26.25" customHeight="1" x14ac:dyDescent="0.4">
      <c r="A76" s="428" t="s">
        <v>130</v>
      </c>
      <c r="B76" s="436" t="s">
        <v>95</v>
      </c>
      <c r="C76" s="674" t="str">
        <f>B26</f>
        <v>Bisoprol fumurate</v>
      </c>
      <c r="D76" s="674"/>
      <c r="E76" s="423" t="s">
        <v>96</v>
      </c>
      <c r="F76" s="423"/>
      <c r="G76" s="536">
        <f>H72</f>
        <v>95.643504304042366</v>
      </c>
      <c r="H76" s="534"/>
    </row>
    <row r="77" spans="1:8" ht="18.75" x14ac:dyDescent="0.3">
      <c r="A77" s="526" t="s">
        <v>103</v>
      </c>
      <c r="B77" s="526" t="s">
        <v>104</v>
      </c>
    </row>
    <row r="78" spans="1:8" ht="18.75" x14ac:dyDescent="0.3">
      <c r="A78" s="526"/>
      <c r="B78" s="526"/>
    </row>
    <row r="79" spans="1:8" ht="26.25" customHeight="1" x14ac:dyDescent="0.4">
      <c r="A79" s="428" t="s">
        <v>4</v>
      </c>
      <c r="B79" s="660" t="str">
        <f>B26</f>
        <v>Bisoprol fumurate</v>
      </c>
      <c r="C79" s="660"/>
    </row>
    <row r="80" spans="1:8" ht="26.25" customHeight="1" x14ac:dyDescent="0.4">
      <c r="A80" s="436" t="s">
        <v>47</v>
      </c>
      <c r="B80" s="660" t="str">
        <f>B27</f>
        <v>M2-4</v>
      </c>
      <c r="C80" s="660"/>
    </row>
    <row r="81" spans="1:12" ht="27" customHeight="1" thickBot="1" x14ac:dyDescent="0.45">
      <c r="A81" s="436" t="s">
        <v>5</v>
      </c>
      <c r="B81" s="498">
        <f>B28</f>
        <v>99.94</v>
      </c>
    </row>
    <row r="82" spans="1:12" s="527" customFormat="1" ht="27" customHeight="1" thickBot="1" x14ac:dyDescent="0.45">
      <c r="A82" s="436" t="s">
        <v>48</v>
      </c>
      <c r="B82" s="535">
        <v>0</v>
      </c>
      <c r="C82" s="651" t="s">
        <v>105</v>
      </c>
      <c r="D82" s="652"/>
      <c r="E82" s="652"/>
      <c r="F82" s="652"/>
      <c r="G82" s="653"/>
      <c r="I82" s="528"/>
      <c r="J82" s="528"/>
      <c r="K82" s="528"/>
      <c r="L82" s="528"/>
    </row>
    <row r="83" spans="1:12" s="527" customFormat="1" ht="19.5" customHeight="1" thickBot="1" x14ac:dyDescent="0.35">
      <c r="A83" s="436" t="s">
        <v>50</v>
      </c>
      <c r="B83" s="534">
        <f>B81-B82</f>
        <v>99.94</v>
      </c>
      <c r="C83" s="533"/>
      <c r="D83" s="533"/>
      <c r="E83" s="533"/>
      <c r="F83" s="533"/>
      <c r="G83" s="532"/>
      <c r="I83" s="528"/>
      <c r="J83" s="528"/>
      <c r="K83" s="528"/>
      <c r="L83" s="528"/>
    </row>
    <row r="84" spans="1:12" s="527" customFormat="1" ht="27" customHeight="1" thickBot="1" x14ac:dyDescent="0.45">
      <c r="A84" s="436" t="s">
        <v>51</v>
      </c>
      <c r="B84" s="531">
        <v>1</v>
      </c>
      <c r="C84" s="654" t="s">
        <v>142</v>
      </c>
      <c r="D84" s="655"/>
      <c r="E84" s="655"/>
      <c r="F84" s="655"/>
      <c r="G84" s="655"/>
      <c r="H84" s="656"/>
      <c r="I84" s="528"/>
      <c r="J84" s="528"/>
      <c r="K84" s="528"/>
      <c r="L84" s="528"/>
    </row>
    <row r="85" spans="1:12" s="527" customFormat="1" ht="27" customHeight="1" thickBot="1" x14ac:dyDescent="0.45">
      <c r="A85" s="436" t="s">
        <v>53</v>
      </c>
      <c r="B85" s="531">
        <v>1</v>
      </c>
      <c r="C85" s="654" t="s">
        <v>141</v>
      </c>
      <c r="D85" s="655"/>
      <c r="E85" s="655"/>
      <c r="F85" s="655"/>
      <c r="G85" s="655"/>
      <c r="H85" s="656"/>
      <c r="I85" s="528"/>
      <c r="J85" s="528"/>
      <c r="K85" s="528"/>
      <c r="L85" s="528"/>
    </row>
    <row r="86" spans="1:12" s="527" customFormat="1" ht="18.75" x14ac:dyDescent="0.3">
      <c r="A86" s="436"/>
      <c r="B86" s="530"/>
      <c r="C86" s="437"/>
      <c r="D86" s="437"/>
      <c r="E86" s="437"/>
      <c r="F86" s="437"/>
      <c r="G86" s="437"/>
      <c r="H86" s="437"/>
      <c r="I86" s="528"/>
      <c r="J86" s="528"/>
      <c r="K86" s="528"/>
      <c r="L86" s="528"/>
    </row>
    <row r="87" spans="1:12" s="527" customFormat="1" ht="18.75" x14ac:dyDescent="0.3">
      <c r="A87" s="436" t="s">
        <v>55</v>
      </c>
      <c r="B87" s="529">
        <f>B84/B85</f>
        <v>1</v>
      </c>
      <c r="C87" s="423" t="s">
        <v>56</v>
      </c>
      <c r="D87" s="423"/>
      <c r="E87" s="423"/>
      <c r="F87" s="423"/>
      <c r="G87" s="423"/>
      <c r="I87" s="528"/>
      <c r="J87" s="528"/>
      <c r="K87" s="528"/>
      <c r="L87" s="528"/>
    </row>
    <row r="88" spans="1:12" ht="19.5" customHeight="1" thickBot="1" x14ac:dyDescent="0.35">
      <c r="A88" s="526"/>
      <c r="B88" s="526"/>
    </row>
    <row r="89" spans="1:12" ht="27" customHeight="1" thickBot="1" x14ac:dyDescent="0.45">
      <c r="A89" s="476" t="s">
        <v>140</v>
      </c>
      <c r="B89" s="475">
        <v>50</v>
      </c>
      <c r="D89" s="525" t="s">
        <v>58</v>
      </c>
      <c r="E89" s="524"/>
      <c r="F89" s="657" t="s">
        <v>59</v>
      </c>
      <c r="G89" s="659"/>
    </row>
    <row r="90" spans="1:12" ht="27" customHeight="1" thickBot="1" x14ac:dyDescent="0.45">
      <c r="A90" s="455" t="s">
        <v>60</v>
      </c>
      <c r="B90" s="460">
        <v>2</v>
      </c>
      <c r="C90" s="431" t="s">
        <v>61</v>
      </c>
      <c r="D90" s="522" t="s">
        <v>62</v>
      </c>
      <c r="E90" s="523" t="s">
        <v>63</v>
      </c>
      <c r="F90" s="522" t="s">
        <v>62</v>
      </c>
      <c r="G90" s="521" t="s">
        <v>63</v>
      </c>
      <c r="I90" s="520" t="s">
        <v>139</v>
      </c>
    </row>
    <row r="91" spans="1:12" ht="26.25" customHeight="1" x14ac:dyDescent="0.4">
      <c r="A91" s="455" t="s">
        <v>64</v>
      </c>
      <c r="B91" s="460">
        <v>100</v>
      </c>
      <c r="C91" s="519">
        <v>1</v>
      </c>
      <c r="D91" s="517">
        <v>1361935</v>
      </c>
      <c r="E91" s="518">
        <f>IF(ISBLANK(D91),"-",$D$101/$D$98*D91)</f>
        <v>1565518.623737426</v>
      </c>
      <c r="F91" s="517">
        <v>1403851</v>
      </c>
      <c r="G91" s="516">
        <f>IF(ISBLANK(F91),"-",$D$101/$F$98*F91)</f>
        <v>1579088.3316356107</v>
      </c>
      <c r="I91" s="515"/>
    </row>
    <row r="92" spans="1:12" ht="26.25" customHeight="1" x14ac:dyDescent="0.4">
      <c r="A92" s="455" t="s">
        <v>65</v>
      </c>
      <c r="B92" s="460">
        <v>1</v>
      </c>
      <c r="C92" s="424">
        <v>2</v>
      </c>
      <c r="D92" s="513">
        <v>1362748</v>
      </c>
      <c r="E92" s="514">
        <f>IF(ISBLANK(D92),"-",$D$101/$D$98*D92)</f>
        <v>1566453.1519205612</v>
      </c>
      <c r="F92" s="513">
        <v>1416573</v>
      </c>
      <c r="G92" s="512">
        <f>IF(ISBLANK(F92),"-",$D$101/$F$98*F92)</f>
        <v>1593398.3700621021</v>
      </c>
      <c r="I92" s="661">
        <f>ABS((F96/D96*D95)-F95)/D95</f>
        <v>1.3063563689311965E-2</v>
      </c>
    </row>
    <row r="93" spans="1:12" ht="26.25" customHeight="1" x14ac:dyDescent="0.4">
      <c r="A93" s="455" t="s">
        <v>66</v>
      </c>
      <c r="B93" s="460">
        <v>1</v>
      </c>
      <c r="C93" s="424">
        <v>3</v>
      </c>
      <c r="D93" s="513">
        <v>1371050</v>
      </c>
      <c r="E93" s="514">
        <f>IF(ISBLANK(D93),"-",$D$101/$D$98*D93)</f>
        <v>1575996.1445114471</v>
      </c>
      <c r="F93" s="513">
        <v>1418588</v>
      </c>
      <c r="G93" s="512">
        <f>IF(ISBLANK(F93),"-",$D$101/$F$98*F93)</f>
        <v>1595664.8947775068</v>
      </c>
      <c r="I93" s="661"/>
    </row>
    <row r="94" spans="1:12" ht="27" customHeight="1" thickBot="1" x14ac:dyDescent="0.45">
      <c r="A94" s="455" t="s">
        <v>67</v>
      </c>
      <c r="B94" s="460">
        <v>1</v>
      </c>
      <c r="C94" s="511">
        <v>4</v>
      </c>
      <c r="D94" s="510"/>
      <c r="E94" s="509" t="str">
        <f>IF(ISBLANK(D94),"-",$D$101/$D$98*D94)</f>
        <v>-</v>
      </c>
      <c r="F94" s="508"/>
      <c r="G94" s="507" t="str">
        <f>IF(ISBLANK(F94),"-",$D$101/$F$98*F94)</f>
        <v>-</v>
      </c>
      <c r="I94" s="506"/>
    </row>
    <row r="95" spans="1:12" ht="27" customHeight="1" thickBot="1" x14ac:dyDescent="0.45">
      <c r="A95" s="455" t="s">
        <v>68</v>
      </c>
      <c r="B95" s="460">
        <v>1</v>
      </c>
      <c r="C95" s="436" t="s">
        <v>69</v>
      </c>
      <c r="D95" s="505">
        <f>AVERAGE(D91:D94)</f>
        <v>1365244.3333333333</v>
      </c>
      <c r="E95" s="504">
        <f>AVERAGE(E91:E94)</f>
        <v>1569322.6400564781</v>
      </c>
      <c r="F95" s="503">
        <f>AVERAGE(F91:F94)</f>
        <v>1413004</v>
      </c>
      <c r="G95" s="502">
        <f>AVERAGE(G91:G94)</f>
        <v>1589383.8654917397</v>
      </c>
    </row>
    <row r="96" spans="1:12" ht="26.25" customHeight="1" x14ac:dyDescent="0.4">
      <c r="A96" s="455" t="s">
        <v>70</v>
      </c>
      <c r="B96" s="498">
        <v>1</v>
      </c>
      <c r="C96" s="501" t="s">
        <v>71</v>
      </c>
      <c r="D96" s="500">
        <v>24.18</v>
      </c>
      <c r="E96" s="423"/>
      <c r="F96" s="499">
        <v>24.71</v>
      </c>
    </row>
    <row r="97" spans="1:10" ht="26.25" customHeight="1" x14ac:dyDescent="0.4">
      <c r="A97" s="455" t="s">
        <v>72</v>
      </c>
      <c r="B97" s="498">
        <v>1</v>
      </c>
      <c r="C97" s="491" t="s">
        <v>73</v>
      </c>
      <c r="D97" s="490">
        <f>D96*$B$87</f>
        <v>24.18</v>
      </c>
      <c r="E97" s="424"/>
      <c r="F97" s="497">
        <f>F96*$B$87</f>
        <v>24.71</v>
      </c>
    </row>
    <row r="98" spans="1:10" ht="19.5" customHeight="1" thickBot="1" x14ac:dyDescent="0.35">
      <c r="A98" s="455" t="s">
        <v>74</v>
      </c>
      <c r="B98" s="424">
        <f>(B97/B96)*(B95/B94)*(B93/B92)*(B91/B90)*B89</f>
        <v>2500</v>
      </c>
      <c r="C98" s="491" t="s">
        <v>138</v>
      </c>
      <c r="D98" s="496">
        <f>D97*$B$83/100</f>
        <v>24.165492</v>
      </c>
      <c r="E98" s="425"/>
      <c r="F98" s="495">
        <f>F97*$B$83/100</f>
        <v>24.695174000000002</v>
      </c>
    </row>
    <row r="99" spans="1:10" ht="19.5" customHeight="1" thickBot="1" x14ac:dyDescent="0.35">
      <c r="A99" s="662" t="s">
        <v>76</v>
      </c>
      <c r="B99" s="676"/>
      <c r="C99" s="491" t="s">
        <v>137</v>
      </c>
      <c r="D99" s="494">
        <f>D98/$B$98</f>
        <v>9.6661968000000004E-3</v>
      </c>
      <c r="E99" s="425"/>
      <c r="F99" s="493">
        <f>F98/$B$98</f>
        <v>9.8780696000000008E-3</v>
      </c>
      <c r="H99" s="478"/>
    </row>
    <row r="100" spans="1:10" ht="19.5" customHeight="1" thickBot="1" x14ac:dyDescent="0.35">
      <c r="A100" s="664"/>
      <c r="B100" s="677"/>
      <c r="C100" s="491" t="s">
        <v>136</v>
      </c>
      <c r="D100" s="492">
        <f>$B$56/$B$116</f>
        <v>1.1111111111111112E-2</v>
      </c>
      <c r="F100" s="489"/>
      <c r="G100" s="483"/>
      <c r="H100" s="478"/>
    </row>
    <row r="101" spans="1:10" ht="18.75" x14ac:dyDescent="0.3">
      <c r="C101" s="491" t="s">
        <v>79</v>
      </c>
      <c r="D101" s="490">
        <f>D100*$B$98</f>
        <v>27.777777777777779</v>
      </c>
      <c r="F101" s="489"/>
      <c r="H101" s="478"/>
    </row>
    <row r="102" spans="1:10" ht="19.5" customHeight="1" thickBot="1" x14ac:dyDescent="0.35">
      <c r="C102" s="488" t="s">
        <v>80</v>
      </c>
      <c r="D102" s="487">
        <f>D101/B34</f>
        <v>27.777777777777779</v>
      </c>
      <c r="F102" s="479"/>
      <c r="H102" s="478"/>
      <c r="J102" s="486"/>
    </row>
    <row r="103" spans="1:10" ht="18.75" x14ac:dyDescent="0.3">
      <c r="C103" s="485" t="s">
        <v>135</v>
      </c>
      <c r="D103" s="484">
        <f>AVERAGE(E91:E94,G91:G94)</f>
        <v>1579353.2527741089</v>
      </c>
      <c r="F103" s="479"/>
      <c r="G103" s="483"/>
      <c r="H103" s="478"/>
      <c r="J103" s="446"/>
    </row>
    <row r="104" spans="1:10" ht="18.75" x14ac:dyDescent="0.3">
      <c r="C104" s="482" t="s">
        <v>82</v>
      </c>
      <c r="D104" s="481">
        <f>STDEV(E91:E94,G91:G94)/D103</f>
        <v>8.1700347295519619E-3</v>
      </c>
      <c r="F104" s="479"/>
      <c r="H104" s="478"/>
      <c r="J104" s="446"/>
    </row>
    <row r="105" spans="1:10" ht="19.5" customHeight="1" thickBot="1" x14ac:dyDescent="0.35">
      <c r="C105" s="449" t="s">
        <v>19</v>
      </c>
      <c r="D105" s="480">
        <f>COUNT(E91:E94,G91:G94)</f>
        <v>6</v>
      </c>
      <c r="F105" s="479"/>
      <c r="H105" s="478"/>
      <c r="J105" s="446"/>
    </row>
    <row r="106" spans="1:10" ht="19.5" customHeight="1" thickBot="1" x14ac:dyDescent="0.35">
      <c r="A106" s="477"/>
      <c r="B106" s="477"/>
      <c r="C106" s="477"/>
      <c r="D106" s="477"/>
      <c r="E106" s="477"/>
    </row>
    <row r="107" spans="1:10" ht="27" customHeight="1" thickBot="1" x14ac:dyDescent="0.45">
      <c r="A107" s="476" t="s">
        <v>108</v>
      </c>
      <c r="B107" s="475">
        <v>900</v>
      </c>
      <c r="C107" s="474" t="s">
        <v>134</v>
      </c>
      <c r="D107" s="474" t="s">
        <v>62</v>
      </c>
      <c r="E107" s="474" t="s">
        <v>110</v>
      </c>
      <c r="F107" s="473" t="s">
        <v>111</v>
      </c>
    </row>
    <row r="108" spans="1:10" ht="26.25" customHeight="1" x14ac:dyDescent="0.4">
      <c r="A108" s="455" t="s">
        <v>112</v>
      </c>
      <c r="B108" s="460">
        <v>1</v>
      </c>
      <c r="C108" s="472">
        <v>1</v>
      </c>
      <c r="D108" s="471">
        <v>1619878</v>
      </c>
      <c r="E108" s="470">
        <f t="shared" ref="E108:E113" si="1">IF(ISBLANK(D108),"-",D108/$D$103*$D$100*$B$116)</f>
        <v>10.256590773183326</v>
      </c>
      <c r="F108" s="469">
        <f t="shared" ref="F108:F113" si="2">IF(ISBLANK(D108), "-", (E108/$B$56)*100)</f>
        <v>102.56590773183328</v>
      </c>
    </row>
    <row r="109" spans="1:10" ht="26.25" customHeight="1" x14ac:dyDescent="0.4">
      <c r="A109" s="455" t="s">
        <v>113</v>
      </c>
      <c r="B109" s="460">
        <v>1</v>
      </c>
      <c r="C109" s="468">
        <v>2</v>
      </c>
      <c r="D109" s="467">
        <v>1598494</v>
      </c>
      <c r="E109" s="466">
        <f t="shared" si="1"/>
        <v>10.12119357839844</v>
      </c>
      <c r="F109" s="461">
        <f t="shared" si="2"/>
        <v>101.2119357839844</v>
      </c>
    </row>
    <row r="110" spans="1:10" ht="26.25" customHeight="1" x14ac:dyDescent="0.4">
      <c r="A110" s="455" t="s">
        <v>114</v>
      </c>
      <c r="B110" s="460">
        <v>1</v>
      </c>
      <c r="C110" s="468">
        <v>3</v>
      </c>
      <c r="D110" s="467">
        <v>1597550</v>
      </c>
      <c r="E110" s="466">
        <f t="shared" si="1"/>
        <v>10.115216448213397</v>
      </c>
      <c r="F110" s="461">
        <f t="shared" si="2"/>
        <v>101.15216448213398</v>
      </c>
    </row>
    <row r="111" spans="1:10" ht="26.25" customHeight="1" x14ac:dyDescent="0.4">
      <c r="A111" s="455" t="s">
        <v>115</v>
      </c>
      <c r="B111" s="460">
        <v>1</v>
      </c>
      <c r="C111" s="468">
        <v>4</v>
      </c>
      <c r="D111" s="467">
        <v>1622407</v>
      </c>
      <c r="E111" s="466">
        <f t="shared" si="1"/>
        <v>10.272603656909991</v>
      </c>
      <c r="F111" s="461">
        <f t="shared" si="2"/>
        <v>102.7260365690999</v>
      </c>
    </row>
    <row r="112" spans="1:10" ht="26.25" customHeight="1" x14ac:dyDescent="0.4">
      <c r="A112" s="455" t="s">
        <v>116</v>
      </c>
      <c r="B112" s="460">
        <v>1</v>
      </c>
      <c r="C112" s="468">
        <v>5</v>
      </c>
      <c r="D112" s="467">
        <v>1567267</v>
      </c>
      <c r="E112" s="466">
        <f t="shared" si="1"/>
        <v>9.923473404364227</v>
      </c>
      <c r="F112" s="461">
        <f t="shared" si="2"/>
        <v>99.234734043642277</v>
      </c>
    </row>
    <row r="113" spans="1:10" ht="27" customHeight="1" thickBot="1" x14ac:dyDescent="0.45">
      <c r="A113" s="455" t="s">
        <v>117</v>
      </c>
      <c r="B113" s="460">
        <v>1</v>
      </c>
      <c r="C113" s="465">
        <v>6</v>
      </c>
      <c r="D113" s="464">
        <v>1619059</v>
      </c>
      <c r="E113" s="463">
        <f t="shared" si="1"/>
        <v>10.251405106211347</v>
      </c>
      <c r="F113" s="462">
        <f t="shared" si="2"/>
        <v>102.51405106211347</v>
      </c>
    </row>
    <row r="114" spans="1:10" ht="27" customHeight="1" thickBot="1" x14ac:dyDescent="0.45">
      <c r="A114" s="455" t="s">
        <v>118</v>
      </c>
      <c r="B114" s="460">
        <v>1</v>
      </c>
      <c r="C114" s="459"/>
      <c r="D114" s="424"/>
      <c r="E114" s="423"/>
      <c r="F114" s="461"/>
    </row>
    <row r="115" spans="1:10" ht="26.25" customHeight="1" x14ac:dyDescent="0.4">
      <c r="A115" s="455" t="s">
        <v>119</v>
      </c>
      <c r="B115" s="460">
        <v>1</v>
      </c>
      <c r="C115" s="459"/>
      <c r="D115" s="458" t="s">
        <v>69</v>
      </c>
      <c r="E115" s="457">
        <f>AVERAGE(E108:E113)</f>
        <v>10.156747161213454</v>
      </c>
      <c r="F115" s="456">
        <f>AVERAGE(F108:F113)</f>
        <v>101.56747161213455</v>
      </c>
    </row>
    <row r="116" spans="1:10" ht="27" customHeight="1" thickBot="1" x14ac:dyDescent="0.45">
      <c r="A116" s="455" t="s">
        <v>120</v>
      </c>
      <c r="B116" s="454">
        <f>(B115/B114)*(B113/B112)*(B111/B110)*(B109/B108)*B107</f>
        <v>900</v>
      </c>
      <c r="C116" s="453"/>
      <c r="D116" s="444" t="s">
        <v>82</v>
      </c>
      <c r="E116" s="452">
        <f>STDEV(E108:E113)/E115</f>
        <v>1.3191517935875845E-2</v>
      </c>
      <c r="F116" s="451">
        <f>STDEV(F108:F113)/F115</f>
        <v>1.3191517935875805E-2</v>
      </c>
      <c r="I116" s="423"/>
    </row>
    <row r="117" spans="1:10" ht="27" customHeight="1" thickBot="1" x14ac:dyDescent="0.45">
      <c r="A117" s="662" t="s">
        <v>76</v>
      </c>
      <c r="B117" s="663"/>
      <c r="C117" s="450"/>
      <c r="D117" s="449" t="s">
        <v>19</v>
      </c>
      <c r="E117" s="448">
        <f>COUNT(E108:E113)</f>
        <v>6</v>
      </c>
      <c r="F117" s="447">
        <f>COUNT(F108:F113)</f>
        <v>6</v>
      </c>
      <c r="I117" s="423"/>
      <c r="J117" s="446"/>
    </row>
    <row r="118" spans="1:10" ht="26.25" customHeight="1" thickBot="1" x14ac:dyDescent="0.35">
      <c r="A118" s="664"/>
      <c r="B118" s="665"/>
      <c r="C118" s="423"/>
      <c r="D118" s="445"/>
      <c r="E118" s="642" t="s">
        <v>133</v>
      </c>
      <c r="F118" s="643"/>
      <c r="G118" s="423"/>
      <c r="H118" s="423"/>
      <c r="I118" s="423"/>
    </row>
    <row r="119" spans="1:10" ht="25.5" customHeight="1" x14ac:dyDescent="0.4">
      <c r="A119" s="438"/>
      <c r="B119" s="437"/>
      <c r="C119" s="423"/>
      <c r="D119" s="444" t="s">
        <v>132</v>
      </c>
      <c r="E119" s="443">
        <f>MIN(E108:E113)</f>
        <v>9.923473404364227</v>
      </c>
      <c r="F119" s="442">
        <f>MIN(F108:F113)</f>
        <v>99.234734043642277</v>
      </c>
      <c r="G119" s="423"/>
      <c r="H119" s="423"/>
      <c r="I119" s="423"/>
    </row>
    <row r="120" spans="1:10" ht="24" customHeight="1" thickBot="1" x14ac:dyDescent="0.45">
      <c r="A120" s="438"/>
      <c r="B120" s="437"/>
      <c r="C120" s="423"/>
      <c r="D120" s="441" t="s">
        <v>131</v>
      </c>
      <c r="E120" s="440">
        <f>MAX(E108:E113)</f>
        <v>10.272603656909991</v>
      </c>
      <c r="F120" s="439">
        <f>MAX(F108:F113)</f>
        <v>102.7260365690999</v>
      </c>
      <c r="G120" s="423"/>
      <c r="H120" s="423"/>
      <c r="I120" s="423"/>
    </row>
    <row r="121" spans="1:10" ht="27" customHeight="1" x14ac:dyDescent="0.3">
      <c r="A121" s="438"/>
      <c r="B121" s="437"/>
      <c r="C121" s="423"/>
      <c r="D121" s="423"/>
      <c r="E121" s="423"/>
      <c r="F121" s="424"/>
      <c r="G121" s="423"/>
      <c r="H121" s="423"/>
      <c r="I121" s="423"/>
    </row>
    <row r="122" spans="1:10" ht="25.5" customHeight="1" x14ac:dyDescent="0.3">
      <c r="A122" s="438"/>
      <c r="B122" s="437"/>
      <c r="C122" s="423"/>
      <c r="D122" s="423"/>
      <c r="E122" s="423"/>
      <c r="F122" s="424"/>
      <c r="G122" s="423"/>
      <c r="H122" s="423"/>
      <c r="I122" s="423"/>
    </row>
    <row r="123" spans="1:10" ht="18.75" x14ac:dyDescent="0.3">
      <c r="A123" s="438"/>
      <c r="B123" s="437"/>
      <c r="C123" s="423"/>
      <c r="D123" s="423"/>
      <c r="E123" s="423"/>
      <c r="F123" s="424"/>
      <c r="G123" s="423"/>
      <c r="H123" s="423"/>
      <c r="I123" s="423"/>
    </row>
    <row r="124" spans="1:10" ht="45.75" customHeight="1" x14ac:dyDescent="0.65">
      <c r="A124" s="428" t="s">
        <v>130</v>
      </c>
      <c r="B124" s="436" t="s">
        <v>121</v>
      </c>
      <c r="C124" s="674" t="str">
        <f>B26</f>
        <v>Bisoprol fumurate</v>
      </c>
      <c r="D124" s="674"/>
      <c r="E124" s="423" t="s">
        <v>122</v>
      </c>
      <c r="F124" s="423"/>
      <c r="G124" s="435">
        <f>F115</f>
        <v>101.56747161213455</v>
      </c>
      <c r="H124" s="423"/>
      <c r="I124" s="423"/>
    </row>
    <row r="125" spans="1:10" ht="45.75" customHeight="1" x14ac:dyDescent="0.65">
      <c r="A125" s="428"/>
      <c r="B125" s="436" t="s">
        <v>129</v>
      </c>
      <c r="C125" s="436" t="s">
        <v>128</v>
      </c>
      <c r="D125" s="435">
        <f>MIN(F108:F113)</f>
        <v>99.234734043642277</v>
      </c>
      <c r="E125" s="436" t="s">
        <v>127</v>
      </c>
      <c r="F125" s="435">
        <f>MAX(F108:F113)</f>
        <v>102.7260365690999</v>
      </c>
      <c r="G125" s="434"/>
      <c r="H125" s="423"/>
      <c r="I125" s="423"/>
    </row>
    <row r="126" spans="1:10" ht="19.5" customHeight="1" thickBot="1" x14ac:dyDescent="0.35">
      <c r="A126" s="433"/>
      <c r="B126" s="433"/>
      <c r="C126" s="432"/>
      <c r="D126" s="432"/>
      <c r="E126" s="432"/>
      <c r="F126" s="432"/>
      <c r="G126" s="432"/>
      <c r="H126" s="432"/>
    </row>
    <row r="127" spans="1:10" ht="18.75" x14ac:dyDescent="0.3">
      <c r="B127" s="675" t="s">
        <v>25</v>
      </c>
      <c r="C127" s="675"/>
      <c r="E127" s="431" t="s">
        <v>26</v>
      </c>
      <c r="F127" s="430"/>
      <c r="G127" s="675" t="s">
        <v>27</v>
      </c>
      <c r="H127" s="675"/>
    </row>
    <row r="128" spans="1:10" ht="69.95" customHeight="1" x14ac:dyDescent="0.3">
      <c r="A128" s="428" t="s">
        <v>28</v>
      </c>
      <c r="B128" s="429"/>
      <c r="C128" s="429"/>
      <c r="E128" s="429"/>
      <c r="F128" s="423"/>
      <c r="G128" s="429"/>
      <c r="H128" s="429"/>
    </row>
    <row r="129" spans="1:9" ht="69.95" customHeight="1" x14ac:dyDescent="0.3">
      <c r="A129" s="428" t="s">
        <v>29</v>
      </c>
      <c r="B129" s="427"/>
      <c r="C129" s="427"/>
      <c r="E129" s="427"/>
      <c r="F129" s="423"/>
      <c r="G129" s="426"/>
      <c r="H129" s="426"/>
    </row>
    <row r="130" spans="1:9" ht="18.75" x14ac:dyDescent="0.3">
      <c r="A130" s="424"/>
      <c r="B130" s="424"/>
      <c r="C130" s="424"/>
      <c r="D130" s="424"/>
      <c r="E130" s="424"/>
      <c r="F130" s="425"/>
      <c r="G130" s="424"/>
      <c r="H130" s="424"/>
      <c r="I130" s="423"/>
    </row>
    <row r="131" spans="1:9" ht="18.75" x14ac:dyDescent="0.3">
      <c r="A131" s="424"/>
      <c r="B131" s="424"/>
      <c r="C131" s="424"/>
      <c r="D131" s="424"/>
      <c r="E131" s="424"/>
      <c r="F131" s="425"/>
      <c r="G131" s="424"/>
      <c r="H131" s="424"/>
      <c r="I131" s="423"/>
    </row>
    <row r="132" spans="1:9" ht="18.75" x14ac:dyDescent="0.3">
      <c r="A132" s="424"/>
      <c r="B132" s="424"/>
      <c r="C132" s="424"/>
      <c r="D132" s="424"/>
      <c r="E132" s="424"/>
      <c r="F132" s="425"/>
      <c r="G132" s="424"/>
      <c r="H132" s="424"/>
      <c r="I132" s="423"/>
    </row>
    <row r="133" spans="1:9" ht="18.75" x14ac:dyDescent="0.3">
      <c r="A133" s="424"/>
      <c r="B133" s="424"/>
      <c r="C133" s="424"/>
      <c r="D133" s="424"/>
      <c r="E133" s="424"/>
      <c r="F133" s="425"/>
      <c r="G133" s="424"/>
      <c r="H133" s="424"/>
      <c r="I133" s="423"/>
    </row>
    <row r="134" spans="1:9" ht="18.75" x14ac:dyDescent="0.3">
      <c r="A134" s="424"/>
      <c r="B134" s="424"/>
      <c r="C134" s="424"/>
      <c r="D134" s="424"/>
      <c r="E134" s="424"/>
      <c r="F134" s="425"/>
      <c r="G134" s="424"/>
      <c r="H134" s="424"/>
      <c r="I134" s="423"/>
    </row>
    <row r="135" spans="1:9" ht="18.75" x14ac:dyDescent="0.3">
      <c r="A135" s="424"/>
      <c r="B135" s="424"/>
      <c r="C135" s="424"/>
      <c r="D135" s="424"/>
      <c r="E135" s="424"/>
      <c r="F135" s="425"/>
      <c r="G135" s="424"/>
      <c r="H135" s="424"/>
      <c r="I135" s="423"/>
    </row>
    <row r="136" spans="1:9" ht="18.75" x14ac:dyDescent="0.3">
      <c r="A136" s="424"/>
      <c r="B136" s="424"/>
      <c r="C136" s="424"/>
      <c r="D136" s="424"/>
      <c r="E136" s="424"/>
      <c r="F136" s="425"/>
      <c r="G136" s="424"/>
      <c r="H136" s="424"/>
      <c r="I136" s="423"/>
    </row>
    <row r="137" spans="1:9" ht="18.75" x14ac:dyDescent="0.3">
      <c r="A137" s="424"/>
      <c r="B137" s="424"/>
      <c r="C137" s="424"/>
      <c r="D137" s="424"/>
      <c r="E137" s="424"/>
      <c r="F137" s="425"/>
      <c r="G137" s="424"/>
      <c r="H137" s="424"/>
      <c r="I137" s="423"/>
    </row>
    <row r="138" spans="1:9" ht="18.75" x14ac:dyDescent="0.3">
      <c r="A138" s="424"/>
      <c r="B138" s="424"/>
      <c r="C138" s="424"/>
      <c r="D138" s="424"/>
      <c r="E138" s="424"/>
      <c r="F138" s="425"/>
      <c r="G138" s="424"/>
      <c r="H138" s="424"/>
      <c r="I138" s="423"/>
    </row>
    <row r="250" spans="1:1" x14ac:dyDescent="0.25">
      <c r="A250" s="42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23" priority="1" operator="greaterThan">
      <formula>0.02</formula>
    </cfRule>
  </conditionalFormatting>
  <conditionalFormatting sqref="D51">
    <cfRule type="cellIs" dxfId="22" priority="2" operator="greaterThan">
      <formula>0.02</formula>
    </cfRule>
  </conditionalFormatting>
  <conditionalFormatting sqref="G73">
    <cfRule type="cellIs" dxfId="21" priority="3" operator="greaterThan">
      <formula>0.02</formula>
    </cfRule>
  </conditionalFormatting>
  <conditionalFormatting sqref="H73">
    <cfRule type="cellIs" dxfId="20" priority="4" operator="greaterThan">
      <formula>0.02</formula>
    </cfRule>
  </conditionalFormatting>
  <conditionalFormatting sqref="D104">
    <cfRule type="cellIs" dxfId="19" priority="5" operator="greaterThan">
      <formula>0.02</formula>
    </cfRule>
  </conditionalFormatting>
  <conditionalFormatting sqref="I39">
    <cfRule type="cellIs" dxfId="18" priority="6" operator="lessThanOrEqual">
      <formula>0.02</formula>
    </cfRule>
  </conditionalFormatting>
  <conditionalFormatting sqref="I39">
    <cfRule type="cellIs" dxfId="17" priority="7" operator="greaterThan">
      <formula>0.02</formula>
    </cfRule>
  </conditionalFormatting>
  <conditionalFormatting sqref="I92">
    <cfRule type="cellIs" dxfId="16" priority="8" operator="lessThanOrEqual">
      <formula>0.02</formula>
    </cfRule>
  </conditionalFormatting>
  <conditionalFormatting sqref="I92">
    <cfRule type="cellIs" dxfId="15" priority="9" operator="greaterThan">
      <formula>0.02</formula>
    </cfRule>
  </conditionalFormatting>
  <pageMargins left="0.7" right="0.7" top="0.75" bottom="0.75" header="0.3" footer="0.3"/>
  <pageSetup scale="22" orientation="portrait" horizontalDpi="4294967295" verticalDpi="4294967295" r:id="rId1"/>
  <headerFooter>
    <oddHeader>&amp;LVer 4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43" workbookViewId="0">
      <selection activeCell="B17" sqref="B17"/>
    </sheetView>
  </sheetViews>
  <sheetFormatPr defaultRowHeight="13.5" x14ac:dyDescent="0.25"/>
  <cols>
    <col min="1" max="1" width="27.5703125" style="369" customWidth="1"/>
    <col min="2" max="2" width="20.42578125" style="369" customWidth="1"/>
    <col min="3" max="3" width="31.85546875" style="369" customWidth="1"/>
    <col min="4" max="4" width="25.85546875" style="369" customWidth="1"/>
    <col min="5" max="5" width="25.7109375" style="369" customWidth="1"/>
    <col min="6" max="6" width="23.140625" style="369" customWidth="1"/>
    <col min="7" max="7" width="28.42578125" style="369" customWidth="1"/>
    <col min="8" max="8" width="21.5703125" style="369" customWidth="1"/>
    <col min="9" max="9" width="9.140625" style="369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640" t="s">
        <v>0</v>
      </c>
      <c r="B15" s="640"/>
      <c r="C15" s="640"/>
      <c r="D15" s="640"/>
      <c r="E15" s="640"/>
    </row>
    <row r="16" spans="1:6" ht="16.5" customHeight="1" x14ac:dyDescent="0.3">
      <c r="A16" s="308" t="s">
        <v>1</v>
      </c>
      <c r="B16" s="53" t="s">
        <v>2</v>
      </c>
    </row>
    <row r="17" spans="1:5" ht="16.5" customHeight="1" x14ac:dyDescent="0.3">
      <c r="A17" s="8" t="s">
        <v>3</v>
      </c>
      <c r="B17" s="8" t="s">
        <v>165</v>
      </c>
      <c r="D17" s="9"/>
      <c r="E17" s="309"/>
    </row>
    <row r="18" spans="1:5" ht="16.5" customHeight="1" x14ac:dyDescent="0.3">
      <c r="A18" s="55" t="s">
        <v>4</v>
      </c>
      <c r="B18" s="369" t="s">
        <v>124</v>
      </c>
      <c r="C18" s="309"/>
      <c r="D18" s="309"/>
      <c r="E18" s="309"/>
    </row>
    <row r="19" spans="1:5" ht="16.5" customHeight="1" x14ac:dyDescent="0.3">
      <c r="A19" s="55" t="s">
        <v>5</v>
      </c>
      <c r="B19" s="12">
        <v>100.12</v>
      </c>
      <c r="C19" s="309"/>
      <c r="D19" s="309"/>
      <c r="E19" s="309"/>
    </row>
    <row r="20" spans="1:5" ht="16.5" customHeight="1" x14ac:dyDescent="0.3">
      <c r="A20" s="8" t="s">
        <v>7</v>
      </c>
      <c r="B20" s="12">
        <v>14.71</v>
      </c>
      <c r="C20" s="309"/>
      <c r="D20" s="309"/>
      <c r="E20" s="309"/>
    </row>
    <row r="21" spans="1:5" ht="16.5" customHeight="1" x14ac:dyDescent="0.3">
      <c r="A21" s="8" t="s">
        <v>9</v>
      </c>
      <c r="B21" s="13">
        <f>B20/50</f>
        <v>0.29420000000000002</v>
      </c>
      <c r="C21" s="309"/>
      <c r="D21" s="309"/>
      <c r="E21" s="309"/>
    </row>
    <row r="22" spans="1:5" ht="15.75" customHeight="1" x14ac:dyDescent="0.25">
      <c r="A22" s="309"/>
      <c r="B22" s="309" t="s">
        <v>11</v>
      </c>
      <c r="C22" s="309"/>
      <c r="D22" s="309"/>
      <c r="E22" s="309"/>
    </row>
    <row r="23" spans="1:5" ht="16.5" customHeight="1" x14ac:dyDescent="0.3">
      <c r="A23" s="16" t="s">
        <v>12</v>
      </c>
      <c r="B23" s="15" t="s">
        <v>13</v>
      </c>
      <c r="C23" s="16" t="s">
        <v>14</v>
      </c>
      <c r="D23" s="16" t="s">
        <v>15</v>
      </c>
      <c r="E23" s="16" t="s">
        <v>16</v>
      </c>
    </row>
    <row r="24" spans="1:5" ht="16.5" customHeight="1" x14ac:dyDescent="0.3">
      <c r="A24" s="17">
        <v>1</v>
      </c>
      <c r="B24" s="18">
        <v>70115988</v>
      </c>
      <c r="C24" s="18">
        <v>15568.34</v>
      </c>
      <c r="D24" s="19">
        <v>1.42</v>
      </c>
      <c r="E24" s="20">
        <v>16.97</v>
      </c>
    </row>
    <row r="25" spans="1:5" ht="16.5" customHeight="1" x14ac:dyDescent="0.3">
      <c r="A25" s="17">
        <v>2</v>
      </c>
      <c r="B25" s="18">
        <v>70138426</v>
      </c>
      <c r="C25" s="18">
        <v>15555.18</v>
      </c>
      <c r="D25" s="19">
        <v>1.42</v>
      </c>
      <c r="E25" s="19">
        <v>16.940000000000001</v>
      </c>
    </row>
    <row r="26" spans="1:5" ht="16.5" customHeight="1" x14ac:dyDescent="0.3">
      <c r="A26" s="17">
        <v>3</v>
      </c>
      <c r="B26" s="18">
        <v>70004293</v>
      </c>
      <c r="C26" s="18">
        <v>15615.86</v>
      </c>
      <c r="D26" s="19">
        <v>1.42</v>
      </c>
      <c r="E26" s="19">
        <v>16.91</v>
      </c>
    </row>
    <row r="27" spans="1:5" ht="16.5" customHeight="1" x14ac:dyDescent="0.3">
      <c r="A27" s="17">
        <v>4</v>
      </c>
      <c r="B27" s="18">
        <v>70170252</v>
      </c>
      <c r="C27" s="18">
        <v>15597.75</v>
      </c>
      <c r="D27" s="19">
        <v>1.42</v>
      </c>
      <c r="E27" s="19">
        <v>16.91</v>
      </c>
    </row>
    <row r="28" spans="1:5" ht="16.5" customHeight="1" x14ac:dyDescent="0.3">
      <c r="A28" s="17">
        <v>5</v>
      </c>
      <c r="B28" s="18">
        <v>70382085</v>
      </c>
      <c r="C28" s="18">
        <v>15532.23</v>
      </c>
      <c r="D28" s="19">
        <v>1.43</v>
      </c>
      <c r="E28" s="19">
        <v>16.920000000000002</v>
      </c>
    </row>
    <row r="29" spans="1:5" ht="16.5" customHeight="1" x14ac:dyDescent="0.3">
      <c r="A29" s="17">
        <v>6</v>
      </c>
      <c r="B29" s="21">
        <v>69709981</v>
      </c>
      <c r="C29" s="21">
        <v>15625.68</v>
      </c>
      <c r="D29" s="22">
        <v>1.44</v>
      </c>
      <c r="E29" s="22">
        <v>16.920000000000002</v>
      </c>
    </row>
    <row r="30" spans="1:5" ht="16.5" customHeight="1" x14ac:dyDescent="0.3">
      <c r="A30" s="23" t="s">
        <v>17</v>
      </c>
      <c r="B30" s="24">
        <f>AVERAGE(B24:B29)</f>
        <v>70086837.5</v>
      </c>
      <c r="C30" s="25">
        <f>AVERAGE(C24:C29)</f>
        <v>15582.506666666668</v>
      </c>
      <c r="D30" s="26">
        <f>AVERAGE(D24:D29)</f>
        <v>1.4249999999999998</v>
      </c>
      <c r="E30" s="26">
        <f>AVERAGE(E24:E29)</f>
        <v>16.928333333333331</v>
      </c>
    </row>
    <row r="31" spans="1:5" ht="16.5" customHeight="1" x14ac:dyDescent="0.3">
      <c r="A31" s="27" t="s">
        <v>18</v>
      </c>
      <c r="B31" s="28">
        <f>(STDEV(B24:B29)/B30)</f>
        <v>3.1678501115062927E-3</v>
      </c>
      <c r="C31" s="29"/>
      <c r="D31" s="29"/>
      <c r="E31" s="30"/>
    </row>
    <row r="32" spans="1:5" s="369" customFormat="1" ht="16.5" customHeight="1" x14ac:dyDescent="0.3">
      <c r="A32" s="31" t="s">
        <v>19</v>
      </c>
      <c r="B32" s="32">
        <f>COUNT(B24:B29)</f>
        <v>6</v>
      </c>
      <c r="C32" s="33"/>
      <c r="D32" s="54"/>
      <c r="E32" s="35"/>
    </row>
    <row r="33" spans="1:5" s="369" customFormat="1" ht="15.75" customHeight="1" x14ac:dyDescent="0.25">
      <c r="A33" s="309"/>
      <c r="B33" s="309"/>
      <c r="C33" s="309"/>
      <c r="D33" s="309"/>
      <c r="E33" s="309"/>
    </row>
    <row r="34" spans="1:5" s="369" customFormat="1" ht="16.5" customHeight="1" x14ac:dyDescent="0.3">
      <c r="A34" s="55" t="s">
        <v>20</v>
      </c>
      <c r="B34" s="40" t="s">
        <v>21</v>
      </c>
      <c r="C34" s="39"/>
      <c r="D34" s="39"/>
      <c r="E34" s="39"/>
    </row>
    <row r="35" spans="1:5" ht="16.5" customHeight="1" x14ac:dyDescent="0.3">
      <c r="A35" s="55"/>
      <c r="B35" s="40" t="s">
        <v>22</v>
      </c>
      <c r="C35" s="39"/>
      <c r="D35" s="39"/>
      <c r="E35" s="39"/>
    </row>
    <row r="36" spans="1:5" ht="16.5" customHeight="1" x14ac:dyDescent="0.3">
      <c r="A36" s="55"/>
      <c r="B36" s="40" t="s">
        <v>23</v>
      </c>
      <c r="C36" s="39"/>
      <c r="D36" s="39"/>
      <c r="E36" s="39"/>
    </row>
    <row r="37" spans="1:5" ht="15.75" customHeight="1" x14ac:dyDescent="0.25">
      <c r="A37" s="309"/>
      <c r="B37" s="309"/>
      <c r="C37" s="309"/>
      <c r="D37" s="309"/>
      <c r="E37" s="309"/>
    </row>
    <row r="38" spans="1:5" ht="16.5" customHeight="1" x14ac:dyDescent="0.3">
      <c r="A38" s="308" t="s">
        <v>1</v>
      </c>
      <c r="B38" s="53" t="s">
        <v>24</v>
      </c>
    </row>
    <row r="39" spans="1:5" ht="16.5" customHeight="1" x14ac:dyDescent="0.3">
      <c r="A39" s="55" t="s">
        <v>4</v>
      </c>
      <c r="B39" s="8" t="s">
        <v>156</v>
      </c>
      <c r="C39" s="309"/>
      <c r="D39" s="309"/>
      <c r="E39" s="309"/>
    </row>
    <row r="40" spans="1:5" ht="16.5" customHeight="1" x14ac:dyDescent="0.3">
      <c r="A40" s="55" t="s">
        <v>5</v>
      </c>
      <c r="B40" s="12">
        <v>100.12</v>
      </c>
      <c r="C40" s="309"/>
      <c r="D40" s="309"/>
      <c r="E40" s="309"/>
    </row>
    <row r="41" spans="1:5" ht="16.5" customHeight="1" x14ac:dyDescent="0.3">
      <c r="A41" s="8" t="s">
        <v>7</v>
      </c>
      <c r="B41" s="12">
        <v>33.36</v>
      </c>
      <c r="C41" s="309"/>
      <c r="D41" s="309"/>
      <c r="E41" s="309"/>
    </row>
    <row r="42" spans="1:5" ht="16.5" customHeight="1" x14ac:dyDescent="0.3">
      <c r="A42" s="8" t="s">
        <v>9</v>
      </c>
      <c r="B42" s="13">
        <v>6.672E-3</v>
      </c>
      <c r="C42" s="309"/>
      <c r="D42" s="309"/>
      <c r="E42" s="309"/>
    </row>
    <row r="43" spans="1:5" ht="15.75" customHeight="1" x14ac:dyDescent="0.25">
      <c r="A43" s="309"/>
      <c r="B43" s="309"/>
      <c r="C43" s="309"/>
      <c r="D43" s="309"/>
      <c r="E43" s="309"/>
    </row>
    <row r="44" spans="1:5" ht="16.5" customHeight="1" x14ac:dyDescent="0.3">
      <c r="A44" s="16" t="s">
        <v>12</v>
      </c>
      <c r="B44" s="15" t="s">
        <v>13</v>
      </c>
      <c r="C44" s="16" t="s">
        <v>14</v>
      </c>
      <c r="D44" s="16" t="s">
        <v>15</v>
      </c>
      <c r="E44" s="16" t="s">
        <v>16</v>
      </c>
    </row>
    <row r="45" spans="1:5" ht="16.5" customHeight="1" x14ac:dyDescent="0.3">
      <c r="A45" s="17">
        <v>1</v>
      </c>
      <c r="B45" s="18">
        <v>1606324</v>
      </c>
      <c r="C45" s="18">
        <v>18517.099999999999</v>
      </c>
      <c r="D45" s="19">
        <v>1</v>
      </c>
      <c r="E45" s="20">
        <v>16.7</v>
      </c>
    </row>
    <row r="46" spans="1:5" ht="16.5" customHeight="1" x14ac:dyDescent="0.3">
      <c r="A46" s="17">
        <v>2</v>
      </c>
      <c r="B46" s="18">
        <v>1601495</v>
      </c>
      <c r="C46" s="18">
        <v>18527.099999999999</v>
      </c>
      <c r="D46" s="19">
        <v>1</v>
      </c>
      <c r="E46" s="19">
        <v>16.7</v>
      </c>
    </row>
    <row r="47" spans="1:5" ht="16.5" customHeight="1" x14ac:dyDescent="0.3">
      <c r="A47" s="17">
        <v>3</v>
      </c>
      <c r="B47" s="18">
        <v>1605121</v>
      </c>
      <c r="C47" s="18">
        <v>18517.5</v>
      </c>
      <c r="D47" s="19">
        <v>1</v>
      </c>
      <c r="E47" s="19">
        <v>16.7</v>
      </c>
    </row>
    <row r="48" spans="1:5" ht="16.5" customHeight="1" x14ac:dyDescent="0.3">
      <c r="A48" s="17">
        <v>4</v>
      </c>
      <c r="B48" s="18">
        <v>1590481</v>
      </c>
      <c r="C48" s="18">
        <v>18504.3</v>
      </c>
      <c r="D48" s="19">
        <v>1</v>
      </c>
      <c r="E48" s="19">
        <v>16.7</v>
      </c>
    </row>
    <row r="49" spans="1:7" ht="16.5" customHeight="1" x14ac:dyDescent="0.3">
      <c r="A49" s="17">
        <v>5</v>
      </c>
      <c r="B49" s="18">
        <v>1594866</v>
      </c>
      <c r="C49" s="18">
        <v>18464.5</v>
      </c>
      <c r="D49" s="19">
        <v>1</v>
      </c>
      <c r="E49" s="19">
        <v>16.7</v>
      </c>
    </row>
    <row r="50" spans="1:7" ht="16.5" customHeight="1" x14ac:dyDescent="0.3">
      <c r="A50" s="17">
        <v>6</v>
      </c>
      <c r="B50" s="21">
        <v>1602011</v>
      </c>
      <c r="C50" s="21">
        <v>18486.900000000001</v>
      </c>
      <c r="D50" s="22">
        <v>1</v>
      </c>
      <c r="E50" s="22">
        <v>16.7</v>
      </c>
    </row>
    <row r="51" spans="1:7" ht="16.5" customHeight="1" x14ac:dyDescent="0.3">
      <c r="A51" s="23" t="s">
        <v>17</v>
      </c>
      <c r="B51" s="24">
        <f>AVERAGE(B45:B50)</f>
        <v>1600049.6666666667</v>
      </c>
      <c r="C51" s="25">
        <f>AVERAGE(C45:C50)</f>
        <v>18502.899999999998</v>
      </c>
      <c r="D51" s="26">
        <f>AVERAGE(D45:D50)</f>
        <v>1</v>
      </c>
      <c r="E51" s="26">
        <f>AVERAGE(E45:E50)</f>
        <v>16.7</v>
      </c>
    </row>
    <row r="52" spans="1:7" ht="16.5" customHeight="1" x14ac:dyDescent="0.3">
      <c r="A52" s="27" t="s">
        <v>18</v>
      </c>
      <c r="B52" s="28">
        <f>(STDEV(B45:B50)/B51)</f>
        <v>3.8470719193510776E-3</v>
      </c>
      <c r="C52" s="29"/>
      <c r="D52" s="29"/>
      <c r="E52" s="30"/>
    </row>
    <row r="53" spans="1:7" s="369" customFormat="1" ht="16.5" customHeight="1" x14ac:dyDescent="0.3">
      <c r="A53" s="31" t="s">
        <v>19</v>
      </c>
      <c r="B53" s="32">
        <f>COUNT(B45:B50)</f>
        <v>6</v>
      </c>
      <c r="C53" s="33"/>
      <c r="D53" s="54"/>
      <c r="E53" s="35"/>
    </row>
    <row r="54" spans="1:7" s="369" customFormat="1" ht="15.75" customHeight="1" x14ac:dyDescent="0.25">
      <c r="A54" s="309"/>
      <c r="B54" s="309"/>
      <c r="C54" s="309"/>
      <c r="D54" s="309"/>
      <c r="E54" s="309"/>
    </row>
    <row r="55" spans="1:7" s="369" customFormat="1" ht="16.5" customHeight="1" x14ac:dyDescent="0.3">
      <c r="A55" s="55" t="s">
        <v>20</v>
      </c>
      <c r="B55" s="40" t="s">
        <v>21</v>
      </c>
      <c r="C55" s="39"/>
      <c r="D55" s="39"/>
      <c r="E55" s="39"/>
    </row>
    <row r="56" spans="1:7" ht="16.5" customHeight="1" x14ac:dyDescent="0.3">
      <c r="A56" s="55"/>
      <c r="B56" s="40" t="s">
        <v>22</v>
      </c>
      <c r="C56" s="39"/>
      <c r="D56" s="39"/>
      <c r="E56" s="39"/>
    </row>
    <row r="57" spans="1:7" ht="16.5" customHeight="1" x14ac:dyDescent="0.3">
      <c r="A57" s="55"/>
      <c r="B57" s="40" t="s">
        <v>23</v>
      </c>
      <c r="C57" s="39"/>
      <c r="D57" s="39"/>
      <c r="E57" s="39"/>
    </row>
    <row r="58" spans="1:7" ht="14.25" customHeight="1" thickBot="1" x14ac:dyDescent="0.3">
      <c r="A58" s="41"/>
      <c r="B58" s="52"/>
      <c r="D58" s="43"/>
      <c r="F58" s="44"/>
      <c r="G58" s="44"/>
    </row>
    <row r="59" spans="1:7" ht="15" customHeight="1" x14ac:dyDescent="0.3">
      <c r="B59" s="641" t="s">
        <v>25</v>
      </c>
      <c r="C59" s="641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9"/>
      <c r="C60" s="49"/>
      <c r="E60" s="49"/>
      <c r="G60" s="49"/>
    </row>
    <row r="61" spans="1:7" ht="15" customHeight="1" x14ac:dyDescent="0.3">
      <c r="A61" s="47" t="s">
        <v>29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54" zoomScale="55" zoomScaleNormal="40" zoomScaleSheetLayoutView="55" zoomScalePageLayoutView="41" workbookViewId="0">
      <selection activeCell="F94" sqref="F94"/>
    </sheetView>
  </sheetViews>
  <sheetFormatPr defaultColWidth="9.140625" defaultRowHeight="13.5" x14ac:dyDescent="0.25"/>
  <cols>
    <col min="1" max="1" width="55.42578125" style="422" customWidth="1"/>
    <col min="2" max="2" width="33.7109375" style="422" customWidth="1"/>
    <col min="3" max="3" width="42.28515625" style="422" customWidth="1"/>
    <col min="4" max="4" width="30.5703125" style="422" customWidth="1"/>
    <col min="5" max="5" width="39.85546875" style="422" customWidth="1"/>
    <col min="6" max="6" width="30.7109375" style="422" customWidth="1"/>
    <col min="7" max="7" width="39.85546875" style="422" customWidth="1"/>
    <col min="8" max="8" width="30" style="422" customWidth="1"/>
    <col min="9" max="9" width="30.28515625" style="422" hidden="1" customWidth="1"/>
    <col min="10" max="10" width="30.42578125" style="422" customWidth="1"/>
    <col min="11" max="11" width="21.28515625" style="422" customWidth="1"/>
    <col min="12" max="12" width="9.140625" style="422"/>
    <col min="13" max="16384" width="9.140625" style="421"/>
  </cols>
  <sheetData>
    <row r="1" spans="1:9" ht="18.75" customHeight="1" x14ac:dyDescent="0.25">
      <c r="A1" s="672" t="s">
        <v>44</v>
      </c>
      <c r="B1" s="672"/>
      <c r="C1" s="672"/>
      <c r="D1" s="672"/>
      <c r="E1" s="672"/>
      <c r="F1" s="672"/>
      <c r="G1" s="672"/>
      <c r="H1" s="672"/>
      <c r="I1" s="672"/>
    </row>
    <row r="2" spans="1:9" ht="18.75" customHeight="1" x14ac:dyDescent="0.25">
      <c r="A2" s="672"/>
      <c r="B2" s="672"/>
      <c r="C2" s="672"/>
      <c r="D2" s="672"/>
      <c r="E2" s="672"/>
      <c r="F2" s="672"/>
      <c r="G2" s="672"/>
      <c r="H2" s="672"/>
      <c r="I2" s="672"/>
    </row>
    <row r="3" spans="1:9" ht="18.75" customHeight="1" x14ac:dyDescent="0.25">
      <c r="A3" s="672"/>
      <c r="B3" s="672"/>
      <c r="C3" s="672"/>
      <c r="D3" s="672"/>
      <c r="E3" s="672"/>
      <c r="F3" s="672"/>
      <c r="G3" s="672"/>
      <c r="H3" s="672"/>
      <c r="I3" s="672"/>
    </row>
    <row r="4" spans="1:9" ht="18.75" customHeight="1" x14ac:dyDescent="0.25">
      <c r="A4" s="672"/>
      <c r="B4" s="672"/>
      <c r="C4" s="672"/>
      <c r="D4" s="672"/>
      <c r="E4" s="672"/>
      <c r="F4" s="672"/>
      <c r="G4" s="672"/>
      <c r="H4" s="672"/>
      <c r="I4" s="672"/>
    </row>
    <row r="5" spans="1:9" ht="18.75" customHeight="1" x14ac:dyDescent="0.25">
      <c r="A5" s="672"/>
      <c r="B5" s="672"/>
      <c r="C5" s="672"/>
      <c r="D5" s="672"/>
      <c r="E5" s="672"/>
      <c r="F5" s="672"/>
      <c r="G5" s="672"/>
      <c r="H5" s="672"/>
      <c r="I5" s="672"/>
    </row>
    <row r="6" spans="1:9" ht="18.75" customHeight="1" x14ac:dyDescent="0.25">
      <c r="A6" s="672"/>
      <c r="B6" s="672"/>
      <c r="C6" s="672"/>
      <c r="D6" s="672"/>
      <c r="E6" s="672"/>
      <c r="F6" s="672"/>
      <c r="G6" s="672"/>
      <c r="H6" s="672"/>
      <c r="I6" s="672"/>
    </row>
    <row r="7" spans="1:9" ht="18.75" customHeight="1" x14ac:dyDescent="0.25">
      <c r="A7" s="672"/>
      <c r="B7" s="672"/>
      <c r="C7" s="672"/>
      <c r="D7" s="672"/>
      <c r="E7" s="672"/>
      <c r="F7" s="672"/>
      <c r="G7" s="672"/>
      <c r="H7" s="672"/>
      <c r="I7" s="672"/>
    </row>
    <row r="8" spans="1:9" x14ac:dyDescent="0.25">
      <c r="A8" s="673" t="s">
        <v>45</v>
      </c>
      <c r="B8" s="673"/>
      <c r="C8" s="673"/>
      <c r="D8" s="673"/>
      <c r="E8" s="673"/>
      <c r="F8" s="673"/>
      <c r="G8" s="673"/>
      <c r="H8" s="673"/>
      <c r="I8" s="673"/>
    </row>
    <row r="9" spans="1:9" x14ac:dyDescent="0.25">
      <c r="A9" s="673"/>
      <c r="B9" s="673"/>
      <c r="C9" s="673"/>
      <c r="D9" s="673"/>
      <c r="E9" s="673"/>
      <c r="F9" s="673"/>
      <c r="G9" s="673"/>
      <c r="H9" s="673"/>
      <c r="I9" s="673"/>
    </row>
    <row r="10" spans="1:9" x14ac:dyDescent="0.25">
      <c r="A10" s="673"/>
      <c r="B10" s="673"/>
      <c r="C10" s="673"/>
      <c r="D10" s="673"/>
      <c r="E10" s="673"/>
      <c r="F10" s="673"/>
      <c r="G10" s="673"/>
      <c r="H10" s="673"/>
      <c r="I10" s="673"/>
    </row>
    <row r="11" spans="1:9" x14ac:dyDescent="0.25">
      <c r="A11" s="673"/>
      <c r="B11" s="673"/>
      <c r="C11" s="673"/>
      <c r="D11" s="673"/>
      <c r="E11" s="673"/>
      <c r="F11" s="673"/>
      <c r="G11" s="673"/>
      <c r="H11" s="673"/>
      <c r="I11" s="673"/>
    </row>
    <row r="12" spans="1:9" x14ac:dyDescent="0.25">
      <c r="A12" s="673"/>
      <c r="B12" s="673"/>
      <c r="C12" s="673"/>
      <c r="D12" s="673"/>
      <c r="E12" s="673"/>
      <c r="F12" s="673"/>
      <c r="G12" s="673"/>
      <c r="H12" s="673"/>
      <c r="I12" s="673"/>
    </row>
    <row r="13" spans="1:9" x14ac:dyDescent="0.25">
      <c r="A13" s="673"/>
      <c r="B13" s="673"/>
      <c r="C13" s="673"/>
      <c r="D13" s="673"/>
      <c r="E13" s="673"/>
      <c r="F13" s="673"/>
      <c r="G13" s="673"/>
      <c r="H13" s="673"/>
      <c r="I13" s="673"/>
    </row>
    <row r="14" spans="1:9" x14ac:dyDescent="0.25">
      <c r="A14" s="673"/>
      <c r="B14" s="673"/>
      <c r="C14" s="673"/>
      <c r="D14" s="673"/>
      <c r="E14" s="673"/>
      <c r="F14" s="673"/>
      <c r="G14" s="673"/>
      <c r="H14" s="673"/>
      <c r="I14" s="673"/>
    </row>
    <row r="15" spans="1:9" ht="19.5" customHeight="1" thickBot="1" x14ac:dyDescent="0.35">
      <c r="A15" s="423"/>
    </row>
    <row r="16" spans="1:9" ht="19.5" customHeight="1" thickBot="1" x14ac:dyDescent="0.35">
      <c r="A16" s="645" t="s">
        <v>30</v>
      </c>
      <c r="B16" s="646"/>
      <c r="C16" s="646"/>
      <c r="D16" s="646"/>
      <c r="E16" s="646"/>
      <c r="F16" s="646"/>
      <c r="G16" s="646"/>
      <c r="H16" s="647"/>
    </row>
    <row r="17" spans="1:14" ht="20.25" customHeight="1" x14ac:dyDescent="0.25">
      <c r="A17" s="648" t="s">
        <v>46</v>
      </c>
      <c r="B17" s="648"/>
      <c r="C17" s="648"/>
      <c r="D17" s="648"/>
      <c r="E17" s="648"/>
      <c r="F17" s="648"/>
      <c r="G17" s="648"/>
      <c r="H17" s="648"/>
    </row>
    <row r="18" spans="1:14" ht="26.25" customHeight="1" x14ac:dyDescent="0.4">
      <c r="A18" s="580" t="s">
        <v>32</v>
      </c>
      <c r="B18" s="644" t="s">
        <v>165</v>
      </c>
      <c r="C18" s="644"/>
      <c r="D18" s="586"/>
      <c r="E18" s="585"/>
      <c r="F18" s="581"/>
      <c r="G18" s="581"/>
      <c r="H18" s="581"/>
    </row>
    <row r="19" spans="1:14" ht="26.25" customHeight="1" x14ac:dyDescent="0.4">
      <c r="A19" s="580" t="s">
        <v>33</v>
      </c>
      <c r="B19" s="584" t="s">
        <v>161</v>
      </c>
      <c r="C19" s="581">
        <v>1</v>
      </c>
      <c r="D19" s="581"/>
      <c r="E19" s="581"/>
      <c r="F19" s="581"/>
      <c r="G19" s="581"/>
      <c r="H19" s="581"/>
    </row>
    <row r="20" spans="1:14" ht="26.25" customHeight="1" x14ac:dyDescent="0.4">
      <c r="A20" s="580" t="s">
        <v>34</v>
      </c>
      <c r="B20" s="649" t="s">
        <v>164</v>
      </c>
      <c r="C20" s="649"/>
      <c r="D20" s="581"/>
      <c r="E20" s="581"/>
      <c r="F20" s="581"/>
      <c r="G20" s="581"/>
      <c r="H20" s="581"/>
    </row>
    <row r="21" spans="1:14" ht="26.25" customHeight="1" x14ac:dyDescent="0.4">
      <c r="A21" s="580" t="s">
        <v>35</v>
      </c>
      <c r="B21" s="649" t="s">
        <v>159</v>
      </c>
      <c r="C21" s="649"/>
      <c r="D21" s="649"/>
      <c r="E21" s="649"/>
      <c r="F21" s="649"/>
      <c r="G21" s="649"/>
      <c r="H21" s="649"/>
      <c r="I21" s="583"/>
    </row>
    <row r="22" spans="1:14" ht="26.25" customHeight="1" x14ac:dyDescent="0.4">
      <c r="A22" s="580" t="s">
        <v>36</v>
      </c>
      <c r="B22" s="582">
        <v>42984.387777777774</v>
      </c>
      <c r="C22" s="581"/>
      <c r="D22" s="581"/>
      <c r="E22" s="581"/>
      <c r="F22" s="581"/>
      <c r="G22" s="581"/>
      <c r="H22" s="581"/>
    </row>
    <row r="23" spans="1:14" ht="26.25" customHeight="1" x14ac:dyDescent="0.4">
      <c r="A23" s="580" t="s">
        <v>37</v>
      </c>
      <c r="B23" s="582"/>
      <c r="C23" s="581"/>
      <c r="D23" s="581"/>
      <c r="E23" s="581"/>
      <c r="F23" s="581"/>
      <c r="G23" s="581"/>
      <c r="H23" s="581"/>
    </row>
    <row r="24" spans="1:14" ht="18.75" x14ac:dyDescent="0.3">
      <c r="A24" s="580"/>
      <c r="B24" s="579"/>
    </row>
    <row r="25" spans="1:14" ht="18.75" x14ac:dyDescent="0.3">
      <c r="A25" s="526" t="s">
        <v>1</v>
      </c>
      <c r="B25" s="579"/>
    </row>
    <row r="26" spans="1:14" ht="26.25" customHeight="1" x14ac:dyDescent="0.4">
      <c r="A26" s="428" t="s">
        <v>4</v>
      </c>
      <c r="B26" s="644" t="s">
        <v>156</v>
      </c>
      <c r="C26" s="644"/>
    </row>
    <row r="27" spans="1:14" ht="26.25" customHeight="1" x14ac:dyDescent="0.4">
      <c r="A27" s="436" t="s">
        <v>47</v>
      </c>
      <c r="B27" s="650" t="s">
        <v>157</v>
      </c>
      <c r="C27" s="650"/>
    </row>
    <row r="28" spans="1:14" ht="27" customHeight="1" thickBot="1" x14ac:dyDescent="0.45">
      <c r="A28" s="436" t="s">
        <v>5</v>
      </c>
      <c r="B28" s="498">
        <v>100.12</v>
      </c>
    </row>
    <row r="29" spans="1:14" s="527" customFormat="1" ht="27" customHeight="1" thickBot="1" x14ac:dyDescent="0.45">
      <c r="A29" s="436" t="s">
        <v>48</v>
      </c>
      <c r="B29" s="535">
        <v>0</v>
      </c>
      <c r="C29" s="651" t="s">
        <v>105</v>
      </c>
      <c r="D29" s="652"/>
      <c r="E29" s="652"/>
      <c r="F29" s="652"/>
      <c r="G29" s="653"/>
      <c r="I29" s="528"/>
      <c r="J29" s="528"/>
      <c r="K29" s="528"/>
      <c r="L29" s="528"/>
    </row>
    <row r="30" spans="1:14" s="527" customFormat="1" ht="19.5" customHeight="1" thickBot="1" x14ac:dyDescent="0.35">
      <c r="A30" s="436" t="s">
        <v>50</v>
      </c>
      <c r="B30" s="534">
        <f>B28-B29</f>
        <v>100.12</v>
      </c>
      <c r="C30" s="533"/>
      <c r="D30" s="533"/>
      <c r="E30" s="533"/>
      <c r="F30" s="533"/>
      <c r="G30" s="532"/>
      <c r="I30" s="528"/>
      <c r="J30" s="528"/>
      <c r="K30" s="528"/>
      <c r="L30" s="528"/>
    </row>
    <row r="31" spans="1:14" s="527" customFormat="1" ht="27" customHeight="1" thickBot="1" x14ac:dyDescent="0.45">
      <c r="A31" s="436" t="s">
        <v>51</v>
      </c>
      <c r="B31" s="531">
        <v>1</v>
      </c>
      <c r="C31" s="654" t="s">
        <v>52</v>
      </c>
      <c r="D31" s="655"/>
      <c r="E31" s="655"/>
      <c r="F31" s="655"/>
      <c r="G31" s="655"/>
      <c r="H31" s="656"/>
      <c r="I31" s="528"/>
      <c r="J31" s="528"/>
      <c r="K31" s="528"/>
      <c r="L31" s="528"/>
    </row>
    <row r="32" spans="1:14" s="527" customFormat="1" ht="27" customHeight="1" thickBot="1" x14ac:dyDescent="0.45">
      <c r="A32" s="436" t="s">
        <v>53</v>
      </c>
      <c r="B32" s="531">
        <v>1</v>
      </c>
      <c r="C32" s="654" t="s">
        <v>54</v>
      </c>
      <c r="D32" s="655"/>
      <c r="E32" s="655"/>
      <c r="F32" s="655"/>
      <c r="G32" s="655"/>
      <c r="H32" s="656"/>
      <c r="I32" s="528"/>
      <c r="J32" s="528"/>
      <c r="K32" s="528"/>
      <c r="L32" s="574"/>
      <c r="M32" s="574"/>
      <c r="N32" s="576"/>
    </row>
    <row r="33" spans="1:14" s="527" customFormat="1" ht="17.25" customHeight="1" x14ac:dyDescent="0.3">
      <c r="A33" s="436"/>
      <c r="B33" s="530"/>
      <c r="C33" s="437"/>
      <c r="D33" s="437"/>
      <c r="E33" s="437"/>
      <c r="F33" s="437"/>
      <c r="G33" s="437"/>
      <c r="H33" s="437"/>
      <c r="I33" s="528"/>
      <c r="J33" s="528"/>
      <c r="K33" s="528"/>
      <c r="L33" s="574"/>
      <c r="M33" s="574"/>
      <c r="N33" s="576"/>
    </row>
    <row r="34" spans="1:14" s="527" customFormat="1" ht="18.75" x14ac:dyDescent="0.3">
      <c r="A34" s="436" t="s">
        <v>55</v>
      </c>
      <c r="B34" s="529">
        <f>B31/B32</f>
        <v>1</v>
      </c>
      <c r="C34" s="423" t="s">
        <v>56</v>
      </c>
      <c r="D34" s="423"/>
      <c r="E34" s="423"/>
      <c r="F34" s="423"/>
      <c r="G34" s="423"/>
      <c r="I34" s="528"/>
      <c r="J34" s="528"/>
      <c r="K34" s="528"/>
      <c r="L34" s="574"/>
      <c r="M34" s="574"/>
      <c r="N34" s="576"/>
    </row>
    <row r="35" spans="1:14" s="527" customFormat="1" ht="19.5" customHeight="1" thickBot="1" x14ac:dyDescent="0.35">
      <c r="A35" s="436"/>
      <c r="B35" s="534"/>
      <c r="G35" s="423"/>
      <c r="I35" s="528"/>
      <c r="J35" s="528"/>
      <c r="K35" s="528"/>
      <c r="L35" s="574"/>
      <c r="M35" s="574"/>
      <c r="N35" s="576"/>
    </row>
    <row r="36" spans="1:14" s="527" customFormat="1" ht="27" customHeight="1" thickBot="1" x14ac:dyDescent="0.45">
      <c r="A36" s="476" t="s">
        <v>140</v>
      </c>
      <c r="B36" s="475">
        <v>50</v>
      </c>
      <c r="C36" s="423"/>
      <c r="D36" s="657" t="s">
        <v>58</v>
      </c>
      <c r="E36" s="658"/>
      <c r="F36" s="657" t="s">
        <v>59</v>
      </c>
      <c r="G36" s="659"/>
      <c r="J36" s="528"/>
      <c r="K36" s="528"/>
      <c r="L36" s="574"/>
      <c r="M36" s="574"/>
      <c r="N36" s="576"/>
    </row>
    <row r="37" spans="1:14" s="527" customFormat="1" ht="27" customHeight="1" thickBot="1" x14ac:dyDescent="0.45">
      <c r="A37" s="455" t="s">
        <v>60</v>
      </c>
      <c r="B37" s="460">
        <v>5</v>
      </c>
      <c r="C37" s="553" t="s">
        <v>61</v>
      </c>
      <c r="D37" s="522" t="s">
        <v>62</v>
      </c>
      <c r="E37" s="523" t="s">
        <v>63</v>
      </c>
      <c r="F37" s="522" t="s">
        <v>62</v>
      </c>
      <c r="G37" s="578" t="s">
        <v>63</v>
      </c>
      <c r="I37" s="520" t="s">
        <v>139</v>
      </c>
      <c r="J37" s="528"/>
      <c r="K37" s="528"/>
      <c r="L37" s="574"/>
      <c r="M37" s="574"/>
      <c r="N37" s="576"/>
    </row>
    <row r="38" spans="1:14" s="527" customFormat="1" ht="26.25" customHeight="1" x14ac:dyDescent="0.4">
      <c r="A38" s="455" t="s">
        <v>64</v>
      </c>
      <c r="B38" s="460">
        <v>10</v>
      </c>
      <c r="C38" s="577">
        <v>1</v>
      </c>
      <c r="D38" s="517">
        <v>34192402</v>
      </c>
      <c r="E38" s="518">
        <f>IF(ISBLANK(D38),"-",$D$48/$D$45*D38)</f>
        <v>32536308.57501499</v>
      </c>
      <c r="F38" s="517">
        <v>33665308</v>
      </c>
      <c r="G38" s="516">
        <f>IF(ISBLANK(F38),"-",$D$48/$F$45*F38)</f>
        <v>31773413.793318857</v>
      </c>
      <c r="I38" s="515"/>
      <c r="J38" s="528"/>
      <c r="K38" s="528"/>
      <c r="L38" s="574"/>
      <c r="M38" s="574"/>
      <c r="N38" s="576"/>
    </row>
    <row r="39" spans="1:14" s="527" customFormat="1" ht="26.25" customHeight="1" x14ac:dyDescent="0.4">
      <c r="A39" s="455" t="s">
        <v>65</v>
      </c>
      <c r="B39" s="460">
        <v>1</v>
      </c>
      <c r="C39" s="454">
        <v>2</v>
      </c>
      <c r="D39" s="513">
        <v>34147833</v>
      </c>
      <c r="E39" s="514">
        <f>IF(ISBLANK(D39),"-",$D$48/$D$45*D39)</f>
        <v>32493898.254240219</v>
      </c>
      <c r="F39" s="513">
        <v>33985935</v>
      </c>
      <c r="G39" s="512">
        <f>IF(ISBLANK(F39),"-",$D$48/$F$45*F39)</f>
        <v>32076022.471199077</v>
      </c>
      <c r="I39" s="661">
        <f>ABS((F43/D43*D42)-F42)/D42</f>
        <v>1.6695583675929281E-2</v>
      </c>
      <c r="J39" s="528"/>
      <c r="K39" s="528"/>
      <c r="L39" s="574"/>
      <c r="M39" s="574"/>
      <c r="N39" s="576"/>
    </row>
    <row r="40" spans="1:14" ht="26.25" customHeight="1" x14ac:dyDescent="0.4">
      <c r="A40" s="455" t="s">
        <v>66</v>
      </c>
      <c r="B40" s="460">
        <v>1</v>
      </c>
      <c r="C40" s="454">
        <v>3</v>
      </c>
      <c r="D40" s="513">
        <v>34153727</v>
      </c>
      <c r="E40" s="514">
        <f>IF(ISBLANK(D40),"-",$D$48/$D$45*D40)</f>
        <v>32499506.781033427</v>
      </c>
      <c r="F40" s="513">
        <v>33974516</v>
      </c>
      <c r="G40" s="512">
        <f>IF(ISBLANK(F40),"-",$D$48/$F$45*F40)</f>
        <v>32065245.186401743</v>
      </c>
      <c r="I40" s="661"/>
      <c r="L40" s="574"/>
      <c r="M40" s="574"/>
      <c r="N40" s="423"/>
    </row>
    <row r="41" spans="1:14" ht="27" customHeight="1" thickBot="1" x14ac:dyDescent="0.45">
      <c r="A41" s="455" t="s">
        <v>67</v>
      </c>
      <c r="B41" s="460">
        <v>1</v>
      </c>
      <c r="C41" s="575">
        <v>4</v>
      </c>
      <c r="D41" s="510"/>
      <c r="E41" s="509" t="str">
        <f>IF(ISBLANK(D41),"-",$D$48/$D$45*D41)</f>
        <v>-</v>
      </c>
      <c r="F41" s="510"/>
      <c r="G41" s="507" t="str">
        <f>IF(ISBLANK(F41),"-",$D$48/$F$45*F41)</f>
        <v>-</v>
      </c>
      <c r="I41" s="506"/>
      <c r="L41" s="574"/>
      <c r="M41" s="574"/>
      <c r="N41" s="423"/>
    </row>
    <row r="42" spans="1:14" ht="27" customHeight="1" thickBot="1" x14ac:dyDescent="0.45">
      <c r="A42" s="455" t="s">
        <v>68</v>
      </c>
      <c r="B42" s="460">
        <v>1</v>
      </c>
      <c r="C42" s="573" t="s">
        <v>69</v>
      </c>
      <c r="D42" s="572">
        <f>AVERAGE(D38:D41)</f>
        <v>34164654</v>
      </c>
      <c r="E42" s="504">
        <f>AVERAGE(E38:E41)</f>
        <v>32509904.536762878</v>
      </c>
      <c r="F42" s="572">
        <f>AVERAGE(F38:F41)</f>
        <v>33875253</v>
      </c>
      <c r="G42" s="571">
        <f>AVERAGE(G38:G41)</f>
        <v>31971560.483639892</v>
      </c>
      <c r="H42" s="478"/>
    </row>
    <row r="43" spans="1:14" ht="26.25" customHeight="1" x14ac:dyDescent="0.4">
      <c r="A43" s="455" t="s">
        <v>70</v>
      </c>
      <c r="B43" s="460">
        <v>1</v>
      </c>
      <c r="C43" s="570" t="s">
        <v>153</v>
      </c>
      <c r="D43" s="499">
        <v>14.59</v>
      </c>
      <c r="E43" s="423"/>
      <c r="F43" s="499">
        <v>14.71</v>
      </c>
      <c r="H43" s="478"/>
    </row>
    <row r="44" spans="1:14" ht="26.25" customHeight="1" x14ac:dyDescent="0.4">
      <c r="A44" s="455" t="s">
        <v>72</v>
      </c>
      <c r="B44" s="460">
        <v>1</v>
      </c>
      <c r="C44" s="569" t="s">
        <v>152</v>
      </c>
      <c r="D44" s="497">
        <f>D43*$B$34</f>
        <v>14.59</v>
      </c>
      <c r="E44" s="424"/>
      <c r="F44" s="497">
        <f>F43*$B$34</f>
        <v>14.71</v>
      </c>
      <c r="H44" s="478"/>
    </row>
    <row r="45" spans="1:14" ht="19.5" customHeight="1" thickBot="1" x14ac:dyDescent="0.35">
      <c r="A45" s="455" t="s">
        <v>74</v>
      </c>
      <c r="B45" s="454">
        <f>(B44/B43)*(B42/B41)*(B40/B39)*(B38/B37)*B36</f>
        <v>100</v>
      </c>
      <c r="C45" s="569" t="s">
        <v>75</v>
      </c>
      <c r="D45" s="495">
        <f>D44*$B$30/100</f>
        <v>14.607508000000001</v>
      </c>
      <c r="E45" s="425"/>
      <c r="F45" s="495">
        <f>F44*$B$30/100</f>
        <v>14.727652000000001</v>
      </c>
      <c r="H45" s="478"/>
    </row>
    <row r="46" spans="1:14" ht="19.5" customHeight="1" thickBot="1" x14ac:dyDescent="0.35">
      <c r="A46" s="662" t="s">
        <v>76</v>
      </c>
      <c r="B46" s="663"/>
      <c r="C46" s="569" t="s">
        <v>77</v>
      </c>
      <c r="D46" s="568">
        <f>D45/$B$45</f>
        <v>0.14607508000000002</v>
      </c>
      <c r="E46" s="564"/>
      <c r="F46" s="493">
        <f>F45/$B$45</f>
        <v>0.14727652000000002</v>
      </c>
      <c r="H46" s="478"/>
    </row>
    <row r="47" spans="1:14" ht="27" customHeight="1" thickBot="1" x14ac:dyDescent="0.45">
      <c r="A47" s="664"/>
      <c r="B47" s="665"/>
      <c r="C47" s="567" t="s">
        <v>136</v>
      </c>
      <c r="D47" s="566">
        <v>0.13900000000000001</v>
      </c>
      <c r="E47" s="565"/>
      <c r="F47" s="564"/>
      <c r="H47" s="478"/>
    </row>
    <row r="48" spans="1:14" ht="18.75" x14ac:dyDescent="0.3">
      <c r="C48" s="563" t="s">
        <v>79</v>
      </c>
      <c r="D48" s="495">
        <f>D47*$B$45</f>
        <v>13.900000000000002</v>
      </c>
      <c r="F48" s="489"/>
      <c r="H48" s="478"/>
    </row>
    <row r="49" spans="1:12" ht="19.5" customHeight="1" thickBot="1" x14ac:dyDescent="0.35">
      <c r="C49" s="441" t="s">
        <v>80</v>
      </c>
      <c r="D49" s="562">
        <f>D48/B34</f>
        <v>13.900000000000002</v>
      </c>
      <c r="F49" s="489"/>
      <c r="H49" s="478"/>
    </row>
    <row r="50" spans="1:12" ht="18.75" x14ac:dyDescent="0.3">
      <c r="C50" s="476" t="s">
        <v>81</v>
      </c>
      <c r="D50" s="561">
        <f>AVERAGE(E38:E41,G38:G41)</f>
        <v>32240732.510201383</v>
      </c>
      <c r="F50" s="479"/>
      <c r="H50" s="478"/>
    </row>
    <row r="51" spans="1:12" ht="18.75" x14ac:dyDescent="0.3">
      <c r="C51" s="455" t="s">
        <v>82</v>
      </c>
      <c r="D51" s="560">
        <f>STDEV(E38:E41,G38:G41)/D50</f>
        <v>9.7565453523720432E-3</v>
      </c>
      <c r="F51" s="479"/>
      <c r="H51" s="478"/>
    </row>
    <row r="52" spans="1:12" ht="19.5" customHeight="1" thickBot="1" x14ac:dyDescent="0.35">
      <c r="C52" s="547" t="s">
        <v>19</v>
      </c>
      <c r="D52" s="559">
        <f>COUNT(E38:E41,G38:G41)</f>
        <v>6</v>
      </c>
      <c r="F52" s="479"/>
    </row>
    <row r="54" spans="1:12" ht="18.75" x14ac:dyDescent="0.3">
      <c r="A54" s="477" t="s">
        <v>1</v>
      </c>
      <c r="B54" s="558" t="s">
        <v>83</v>
      </c>
    </row>
    <row r="55" spans="1:12" ht="18.75" x14ac:dyDescent="0.3">
      <c r="A55" s="423" t="s">
        <v>84</v>
      </c>
      <c r="B55" s="556" t="str">
        <f>B21</f>
        <v>each tablets contains bisoprol fumarate 10 mg,amlodipine besilate 5 mg per tablets.</v>
      </c>
    </row>
    <row r="56" spans="1:12" ht="26.25" customHeight="1" x14ac:dyDescent="0.4">
      <c r="A56" s="556" t="s">
        <v>85</v>
      </c>
      <c r="B56" s="588">
        <v>6.95</v>
      </c>
      <c r="C56" s="423" t="str">
        <f>B20</f>
        <v>Bisoprol fumarate 10 mg,Amlodine Besilate 5 mg per tablets.</v>
      </c>
      <c r="H56" s="424"/>
    </row>
    <row r="57" spans="1:12" ht="18.75" x14ac:dyDescent="0.3">
      <c r="A57" s="556" t="s">
        <v>86</v>
      </c>
      <c r="B57" s="555">
        <f>Uniformity!C46</f>
        <v>299.11499999999995</v>
      </c>
      <c r="H57" s="424"/>
    </row>
    <row r="58" spans="1:12" ht="19.5" customHeight="1" thickBot="1" x14ac:dyDescent="0.35">
      <c r="H58" s="424"/>
    </row>
    <row r="59" spans="1:12" s="527" customFormat="1" ht="27" customHeight="1" thickBot="1" x14ac:dyDescent="0.45">
      <c r="A59" s="476" t="s">
        <v>151</v>
      </c>
      <c r="B59" s="475">
        <v>50</v>
      </c>
      <c r="C59" s="423"/>
      <c r="D59" s="554" t="s">
        <v>150</v>
      </c>
      <c r="E59" s="474" t="s">
        <v>61</v>
      </c>
      <c r="F59" s="474" t="s">
        <v>62</v>
      </c>
      <c r="G59" s="474" t="s">
        <v>149</v>
      </c>
      <c r="H59" s="553" t="s">
        <v>148</v>
      </c>
      <c r="L59" s="528"/>
    </row>
    <row r="60" spans="1:12" s="527" customFormat="1" ht="26.25" customHeight="1" x14ac:dyDescent="0.4">
      <c r="A60" s="455" t="s">
        <v>147</v>
      </c>
      <c r="B60" s="460">
        <v>1</v>
      </c>
      <c r="C60" s="666" t="s">
        <v>146</v>
      </c>
      <c r="D60" s="669">
        <f>'Bisoprol Fumurate 1'!D60:D63</f>
        <v>310.86</v>
      </c>
      <c r="E60" s="472">
        <v>1</v>
      </c>
      <c r="F60" s="549">
        <v>31571759</v>
      </c>
      <c r="G60" s="548">
        <f>IF(ISBLANK(F60),"-",(F60/$D$50*$D$47*$B$68)*($B$57/$D$60))</f>
        <v>6.5486538202783917</v>
      </c>
      <c r="H60" s="551">
        <f t="shared" ref="H60:H71" si="0">IF(ISBLANK(F60),"-",(G60/$B$56)*100)</f>
        <v>94.225234824149524</v>
      </c>
      <c r="L60" s="528"/>
    </row>
    <row r="61" spans="1:12" s="527" customFormat="1" ht="26.25" customHeight="1" x14ac:dyDescent="0.4">
      <c r="A61" s="455" t="s">
        <v>113</v>
      </c>
      <c r="B61" s="460">
        <v>1</v>
      </c>
      <c r="C61" s="667"/>
      <c r="D61" s="670"/>
      <c r="E61" s="468">
        <v>2</v>
      </c>
      <c r="F61" s="513">
        <v>31607587</v>
      </c>
      <c r="G61" s="545">
        <f>IF(ISBLANK(F61),"-",(F61/$D$50*$D$47*$B$68)*($B$57/$D$60))</f>
        <v>6.5560853089411832</v>
      </c>
      <c r="H61" s="544">
        <f t="shared" si="0"/>
        <v>94.332162718578175</v>
      </c>
      <c r="L61" s="528"/>
    </row>
    <row r="62" spans="1:12" s="527" customFormat="1" ht="26.25" customHeight="1" x14ac:dyDescent="0.4">
      <c r="A62" s="455" t="s">
        <v>114</v>
      </c>
      <c r="B62" s="460">
        <v>1</v>
      </c>
      <c r="C62" s="667"/>
      <c r="D62" s="670"/>
      <c r="E62" s="468">
        <v>3</v>
      </c>
      <c r="F62" s="552">
        <v>31782534</v>
      </c>
      <c r="G62" s="545">
        <f>IF(ISBLANK(F62),"-",(F62/$D$50*$D$47*$B$68)*($B$57/$D$60))</f>
        <v>6.5923730349401142</v>
      </c>
      <c r="H62" s="544">
        <f t="shared" si="0"/>
        <v>94.854288272519625</v>
      </c>
      <c r="L62" s="528"/>
    </row>
    <row r="63" spans="1:12" ht="27" customHeight="1" thickBot="1" x14ac:dyDescent="0.45">
      <c r="A63" s="455" t="s">
        <v>115</v>
      </c>
      <c r="B63" s="460">
        <v>1</v>
      </c>
      <c r="C63" s="668"/>
      <c r="D63" s="671"/>
      <c r="E63" s="465">
        <v>4</v>
      </c>
      <c r="F63" s="543"/>
      <c r="G63" s="545" t="str">
        <f>IF(ISBLANK(F63),"-",(F63/$D$50*$D$47*$B$68)*($B$57/$D$60))</f>
        <v>-</v>
      </c>
      <c r="H63" s="544" t="str">
        <f t="shared" si="0"/>
        <v>-</v>
      </c>
    </row>
    <row r="64" spans="1:12" ht="26.25" customHeight="1" x14ac:dyDescent="0.4">
      <c r="A64" s="455" t="s">
        <v>116</v>
      </c>
      <c r="B64" s="460">
        <v>1</v>
      </c>
      <c r="C64" s="666" t="s">
        <v>145</v>
      </c>
      <c r="D64" s="669">
        <f>'Bisoprol Fumurate 1'!D64:D67</f>
        <v>311.77</v>
      </c>
      <c r="E64" s="472">
        <v>1</v>
      </c>
      <c r="F64" s="549">
        <v>31613767</v>
      </c>
      <c r="G64" s="548">
        <f>IF(ISBLANK(F64),"-",(F64/$D$50*$D$47*$B$68)*($B$57/$D$64))</f>
        <v>6.5382274085928174</v>
      </c>
      <c r="H64" s="551">
        <f t="shared" si="0"/>
        <v>94.075214512126877</v>
      </c>
    </row>
    <row r="65" spans="1:8" ht="26.25" customHeight="1" x14ac:dyDescent="0.4">
      <c r="A65" s="455" t="s">
        <v>117</v>
      </c>
      <c r="B65" s="460">
        <v>1</v>
      </c>
      <c r="C65" s="667"/>
      <c r="D65" s="670"/>
      <c r="E65" s="468">
        <v>2</v>
      </c>
      <c r="F65" s="513">
        <v>31709497</v>
      </c>
      <c r="G65" s="545">
        <f>IF(ISBLANK(F65),"-",(F65/$D$50*$D$47*$B$68)*($B$57/$D$64))</f>
        <v>6.5580258878384114</v>
      </c>
      <c r="H65" s="544">
        <f t="shared" si="0"/>
        <v>94.36008471709944</v>
      </c>
    </row>
    <row r="66" spans="1:8" ht="26.25" customHeight="1" x14ac:dyDescent="0.4">
      <c r="A66" s="455" t="s">
        <v>118</v>
      </c>
      <c r="B66" s="460">
        <v>1</v>
      </c>
      <c r="C66" s="667"/>
      <c r="D66" s="670"/>
      <c r="E66" s="468">
        <v>3</v>
      </c>
      <c r="F66" s="513">
        <v>31624258</v>
      </c>
      <c r="G66" s="545">
        <f>IF(ISBLANK(F66),"-",(F66/$D$50*$D$47*$B$68)*($B$57/$D$64))</f>
        <v>6.5403971134477787</v>
      </c>
      <c r="H66" s="544">
        <f t="shared" si="0"/>
        <v>94.106433287018405</v>
      </c>
    </row>
    <row r="67" spans="1:8" ht="27" customHeight="1" thickBot="1" x14ac:dyDescent="0.45">
      <c r="A67" s="455" t="s">
        <v>119</v>
      </c>
      <c r="B67" s="460">
        <v>1</v>
      </c>
      <c r="C67" s="668"/>
      <c r="D67" s="671"/>
      <c r="E67" s="465">
        <v>4</v>
      </c>
      <c r="F67" s="543"/>
      <c r="G67" s="542" t="str">
        <f>IF(ISBLANK(F67),"-",(F67/$D$50*$D$47*$B$68)*($B$57/$D$64))</f>
        <v>-</v>
      </c>
      <c r="H67" s="541" t="str">
        <f t="shared" si="0"/>
        <v>-</v>
      </c>
    </row>
    <row r="68" spans="1:8" ht="26.25" customHeight="1" x14ac:dyDescent="0.4">
      <c r="A68" s="455" t="s">
        <v>120</v>
      </c>
      <c r="B68" s="550">
        <f>(B67/B66)*(B65/B64)*(B63/B62)*(B61/B60)*B59</f>
        <v>50</v>
      </c>
      <c r="C68" s="666" t="s">
        <v>144</v>
      </c>
      <c r="D68" s="669">
        <f>'Bisoprol Fumurate 1'!D68:D71</f>
        <v>313.49</v>
      </c>
      <c r="E68" s="472">
        <v>1</v>
      </c>
      <c r="F68" s="549">
        <v>31431124</v>
      </c>
      <c r="G68" s="548">
        <f>IF(ISBLANK(F68),"-",(F68/$D$50*$D$47*$B$68)*($B$57/$D$68))</f>
        <v>6.4647884350815055</v>
      </c>
      <c r="H68" s="544">
        <f t="shared" si="0"/>
        <v>93.018538634266264</v>
      </c>
    </row>
    <row r="69" spans="1:8" ht="27" customHeight="1" thickBot="1" x14ac:dyDescent="0.45">
      <c r="A69" s="547" t="s">
        <v>143</v>
      </c>
      <c r="B69" s="546">
        <f>(D47*B68)/B56*B57</f>
        <v>299.11500000000001</v>
      </c>
      <c r="C69" s="667"/>
      <c r="D69" s="670"/>
      <c r="E69" s="468">
        <v>2</v>
      </c>
      <c r="F69" s="513">
        <v>31442909</v>
      </c>
      <c r="G69" s="545">
        <f>IF(ISBLANK(F69),"-",(F69/$D$50*$D$47*$B$68)*($B$57/$D$68))</f>
        <v>6.4672123869486882</v>
      </c>
      <c r="H69" s="544">
        <f t="shared" si="0"/>
        <v>93.05341563954947</v>
      </c>
    </row>
    <row r="70" spans="1:8" ht="26.25" customHeight="1" x14ac:dyDescent="0.4">
      <c r="A70" s="679" t="s">
        <v>76</v>
      </c>
      <c r="B70" s="680"/>
      <c r="C70" s="667"/>
      <c r="D70" s="670"/>
      <c r="E70" s="468">
        <v>3</v>
      </c>
      <c r="F70" s="513">
        <v>31355500</v>
      </c>
      <c r="G70" s="545">
        <f>IF(ISBLANK(F70),"-",(F70/$D$50*$D$47*$B$68)*($B$57/$D$68))</f>
        <v>6.4492340069097791</v>
      </c>
      <c r="H70" s="544">
        <f t="shared" si="0"/>
        <v>92.794733912370916</v>
      </c>
    </row>
    <row r="71" spans="1:8" ht="27" customHeight="1" thickBot="1" x14ac:dyDescent="0.45">
      <c r="A71" s="681"/>
      <c r="B71" s="682"/>
      <c r="C71" s="678"/>
      <c r="D71" s="671"/>
      <c r="E71" s="465">
        <v>4</v>
      </c>
      <c r="F71" s="543"/>
      <c r="G71" s="542" t="str">
        <f>IF(ISBLANK(F71),"-",(F71/$D$50*$D$47*$B$68)*($B$57/$D$68))</f>
        <v>-</v>
      </c>
      <c r="H71" s="541" t="str">
        <f t="shared" si="0"/>
        <v>-</v>
      </c>
    </row>
    <row r="72" spans="1:8" ht="26.25" customHeight="1" x14ac:dyDescent="0.4">
      <c r="A72" s="424"/>
      <c r="B72" s="424"/>
      <c r="C72" s="424"/>
      <c r="D72" s="424"/>
      <c r="E72" s="424"/>
      <c r="F72" s="540" t="s">
        <v>69</v>
      </c>
      <c r="G72" s="539">
        <f>AVERAGE(G60:G71)</f>
        <v>6.5238886003309631</v>
      </c>
      <c r="H72" s="538">
        <f>AVERAGE(H60:H71)</f>
        <v>93.868900724186517</v>
      </c>
    </row>
    <row r="73" spans="1:8" ht="26.25" customHeight="1" x14ac:dyDescent="0.4">
      <c r="C73" s="424"/>
      <c r="D73" s="424"/>
      <c r="E73" s="424"/>
      <c r="F73" s="482" t="s">
        <v>82</v>
      </c>
      <c r="G73" s="452">
        <f>STDEV(G60:G71)/G72</f>
        <v>7.7141545785791568E-3</v>
      </c>
      <c r="H73" s="452">
        <f>STDEV(H60:H71)/H72</f>
        <v>7.7141545785791689E-3</v>
      </c>
    </row>
    <row r="74" spans="1:8" ht="27" customHeight="1" thickBot="1" x14ac:dyDescent="0.45">
      <c r="A74" s="424"/>
      <c r="B74" s="424"/>
      <c r="C74" s="424"/>
      <c r="D74" s="424"/>
      <c r="E74" s="425"/>
      <c r="F74" s="449" t="s">
        <v>19</v>
      </c>
      <c r="G74" s="537">
        <f>COUNT(G60:G71)</f>
        <v>9</v>
      </c>
      <c r="H74" s="537">
        <f>COUNT(H60:H71)</f>
        <v>9</v>
      </c>
    </row>
    <row r="76" spans="1:8" ht="26.25" customHeight="1" x14ac:dyDescent="0.4">
      <c r="A76" s="428" t="s">
        <v>130</v>
      </c>
      <c r="B76" s="436" t="s">
        <v>95</v>
      </c>
      <c r="C76" s="674" t="str">
        <f>B26</f>
        <v>Amlodipine Besilate</v>
      </c>
      <c r="D76" s="674"/>
      <c r="E76" s="423" t="s">
        <v>96</v>
      </c>
      <c r="F76" s="423"/>
      <c r="G76" s="536">
        <f>H72</f>
        <v>93.868900724186517</v>
      </c>
      <c r="H76" s="534"/>
    </row>
    <row r="77" spans="1:8" ht="18.75" x14ac:dyDescent="0.3">
      <c r="A77" s="526" t="s">
        <v>103</v>
      </c>
      <c r="B77" s="526" t="s">
        <v>104</v>
      </c>
    </row>
    <row r="78" spans="1:8" ht="18.75" x14ac:dyDescent="0.3">
      <c r="A78" s="526"/>
      <c r="B78" s="526"/>
    </row>
    <row r="79" spans="1:8" ht="26.25" customHeight="1" x14ac:dyDescent="0.4">
      <c r="A79" s="428" t="s">
        <v>4</v>
      </c>
      <c r="B79" s="660" t="str">
        <f>B26</f>
        <v>Amlodipine Besilate</v>
      </c>
      <c r="C79" s="660"/>
    </row>
    <row r="80" spans="1:8" ht="26.25" customHeight="1" x14ac:dyDescent="0.4">
      <c r="A80" s="436" t="s">
        <v>47</v>
      </c>
      <c r="B80" s="660" t="str">
        <f>B27</f>
        <v>A76-1</v>
      </c>
      <c r="C80" s="660"/>
    </row>
    <row r="81" spans="1:12" ht="27" customHeight="1" thickBot="1" x14ac:dyDescent="0.45">
      <c r="A81" s="436" t="s">
        <v>5</v>
      </c>
      <c r="B81" s="498">
        <f>B28</f>
        <v>100.12</v>
      </c>
    </row>
    <row r="82" spans="1:12" s="527" customFormat="1" ht="27" customHeight="1" thickBot="1" x14ac:dyDescent="0.45">
      <c r="A82" s="436" t="s">
        <v>48</v>
      </c>
      <c r="B82" s="535">
        <v>0</v>
      </c>
      <c r="C82" s="651" t="s">
        <v>105</v>
      </c>
      <c r="D82" s="652"/>
      <c r="E82" s="652"/>
      <c r="F82" s="652"/>
      <c r="G82" s="653"/>
      <c r="I82" s="528"/>
      <c r="J82" s="528"/>
      <c r="K82" s="528"/>
      <c r="L82" s="528"/>
    </row>
    <row r="83" spans="1:12" s="527" customFormat="1" ht="19.5" customHeight="1" thickBot="1" x14ac:dyDescent="0.35">
      <c r="A83" s="436" t="s">
        <v>50</v>
      </c>
      <c r="B83" s="534">
        <f>B81-B82</f>
        <v>100.12</v>
      </c>
      <c r="C83" s="533"/>
      <c r="D83" s="533"/>
      <c r="E83" s="533"/>
      <c r="F83" s="533"/>
      <c r="G83" s="532"/>
      <c r="I83" s="528"/>
      <c r="J83" s="528"/>
      <c r="K83" s="528"/>
      <c r="L83" s="528"/>
    </row>
    <row r="84" spans="1:12" s="527" customFormat="1" ht="27" customHeight="1" thickBot="1" x14ac:dyDescent="0.45">
      <c r="A84" s="436" t="s">
        <v>51</v>
      </c>
      <c r="B84" s="531">
        <v>1</v>
      </c>
      <c r="C84" s="654" t="s">
        <v>142</v>
      </c>
      <c r="D84" s="655"/>
      <c r="E84" s="655"/>
      <c r="F84" s="655"/>
      <c r="G84" s="655"/>
      <c r="H84" s="656"/>
      <c r="I84" s="528"/>
      <c r="J84" s="528"/>
      <c r="K84" s="528"/>
      <c r="L84" s="528"/>
    </row>
    <row r="85" spans="1:12" s="527" customFormat="1" ht="27" customHeight="1" thickBot="1" x14ac:dyDescent="0.45">
      <c r="A85" s="436" t="s">
        <v>53</v>
      </c>
      <c r="B85" s="531">
        <v>1</v>
      </c>
      <c r="C85" s="654" t="s">
        <v>141</v>
      </c>
      <c r="D85" s="655"/>
      <c r="E85" s="655"/>
      <c r="F85" s="655"/>
      <c r="G85" s="655"/>
      <c r="H85" s="656"/>
      <c r="I85" s="528"/>
      <c r="J85" s="528"/>
      <c r="K85" s="528"/>
      <c r="L85" s="528"/>
    </row>
    <row r="86" spans="1:12" s="527" customFormat="1" ht="18.75" x14ac:dyDescent="0.3">
      <c r="A86" s="436"/>
      <c r="B86" s="530"/>
      <c r="C86" s="437"/>
      <c r="D86" s="437"/>
      <c r="E86" s="437"/>
      <c r="F86" s="437"/>
      <c r="G86" s="437"/>
      <c r="H86" s="437"/>
      <c r="I86" s="528"/>
      <c r="J86" s="528"/>
      <c r="K86" s="528"/>
      <c r="L86" s="528"/>
    </row>
    <row r="87" spans="1:12" s="527" customFormat="1" ht="18.75" x14ac:dyDescent="0.3">
      <c r="A87" s="436" t="s">
        <v>55</v>
      </c>
      <c r="B87" s="529">
        <f>B84/B85</f>
        <v>1</v>
      </c>
      <c r="C87" s="423" t="s">
        <v>56</v>
      </c>
      <c r="D87" s="423"/>
      <c r="E87" s="423"/>
      <c r="F87" s="423"/>
      <c r="G87" s="423"/>
      <c r="I87" s="528"/>
      <c r="J87" s="528"/>
      <c r="K87" s="528"/>
      <c r="L87" s="528"/>
    </row>
    <row r="88" spans="1:12" ht="19.5" customHeight="1" thickBot="1" x14ac:dyDescent="0.35">
      <c r="A88" s="526"/>
      <c r="B88" s="526"/>
    </row>
    <row r="89" spans="1:12" ht="27" customHeight="1" thickBot="1" x14ac:dyDescent="0.45">
      <c r="A89" s="476" t="s">
        <v>140</v>
      </c>
      <c r="B89" s="475">
        <v>50</v>
      </c>
      <c r="D89" s="525" t="s">
        <v>58</v>
      </c>
      <c r="E89" s="524"/>
      <c r="F89" s="657" t="s">
        <v>59</v>
      </c>
      <c r="G89" s="659"/>
    </row>
    <row r="90" spans="1:12" ht="27" customHeight="1" thickBot="1" x14ac:dyDescent="0.45">
      <c r="A90" s="455" t="s">
        <v>60</v>
      </c>
      <c r="B90" s="460">
        <v>5</v>
      </c>
      <c r="C90" s="431" t="s">
        <v>61</v>
      </c>
      <c r="D90" s="522" t="s">
        <v>62</v>
      </c>
      <c r="E90" s="523" t="s">
        <v>63</v>
      </c>
      <c r="F90" s="522" t="s">
        <v>62</v>
      </c>
      <c r="G90" s="521" t="s">
        <v>63</v>
      </c>
      <c r="I90" s="520" t="s">
        <v>139</v>
      </c>
    </row>
    <row r="91" spans="1:12" ht="26.25" customHeight="1" x14ac:dyDescent="0.4">
      <c r="A91" s="455" t="s">
        <v>64</v>
      </c>
      <c r="B91" s="460">
        <v>50</v>
      </c>
      <c r="C91" s="519">
        <v>1</v>
      </c>
      <c r="D91" s="517">
        <v>837377</v>
      </c>
      <c r="E91" s="518">
        <f>IF(ISBLANK(D91),"-",$D$101/$D$98*D91)</f>
        <v>968024.71293706808</v>
      </c>
      <c r="F91" s="517">
        <v>906850</v>
      </c>
      <c r="G91" s="516">
        <f>IF(ISBLANK(F91),"-",$D$101/$F$98*F91)</f>
        <v>935094.09326752066</v>
      </c>
      <c r="I91" s="515"/>
    </row>
    <row r="92" spans="1:12" ht="26.25" customHeight="1" x14ac:dyDescent="0.4">
      <c r="A92" s="455" t="s">
        <v>65</v>
      </c>
      <c r="B92" s="460">
        <v>5</v>
      </c>
      <c r="C92" s="424">
        <v>2</v>
      </c>
      <c r="D92" s="513">
        <v>831669</v>
      </c>
      <c r="E92" s="514">
        <f>IF(ISBLANK(D92),"-",$D$101/$D$98*D92)</f>
        <v>961426.14973143337</v>
      </c>
      <c r="F92" s="513">
        <v>907518</v>
      </c>
      <c r="G92" s="512">
        <f>IF(ISBLANK(F92),"-",$D$101/$F$98*F92)</f>
        <v>935782.8983116874</v>
      </c>
      <c r="I92" s="661">
        <f>ABS((F96/D96*D95)-F95)/D95</f>
        <v>3.5016377390252033E-2</v>
      </c>
    </row>
    <row r="93" spans="1:12" ht="26.25" customHeight="1" x14ac:dyDescent="0.4">
      <c r="A93" s="455" t="s">
        <v>66</v>
      </c>
      <c r="B93" s="460">
        <v>50</v>
      </c>
      <c r="C93" s="424">
        <v>3</v>
      </c>
      <c r="D93" s="513">
        <v>830282</v>
      </c>
      <c r="E93" s="514">
        <f>IF(ISBLANK(D93),"-",$D$101/$D$98*D93)</f>
        <v>959822.74973735213</v>
      </c>
      <c r="F93" s="513">
        <v>900119</v>
      </c>
      <c r="G93" s="512">
        <f>IF(ISBLANK(F93),"-",$D$101/$F$98*F93)</f>
        <v>928153.45441679156</v>
      </c>
      <c r="I93" s="661"/>
    </row>
    <row r="94" spans="1:12" ht="27" customHeight="1" thickBot="1" x14ac:dyDescent="0.45">
      <c r="A94" s="455" t="s">
        <v>67</v>
      </c>
      <c r="B94" s="460">
        <v>1</v>
      </c>
      <c r="C94" s="511">
        <v>4</v>
      </c>
      <c r="D94" s="510"/>
      <c r="E94" s="509" t="str">
        <f>IF(ISBLANK(D94),"-",$D$101/$D$98*D94)</f>
        <v>-</v>
      </c>
      <c r="F94" s="508"/>
      <c r="G94" s="507" t="str">
        <f>IF(ISBLANK(F94),"-",$D$101/$F$98*F94)</f>
        <v>-</v>
      </c>
      <c r="I94" s="506"/>
    </row>
    <row r="95" spans="1:12" ht="27" customHeight="1" thickBot="1" x14ac:dyDescent="0.45">
      <c r="A95" s="455" t="s">
        <v>68</v>
      </c>
      <c r="B95" s="460">
        <v>1</v>
      </c>
      <c r="C95" s="436" t="s">
        <v>69</v>
      </c>
      <c r="D95" s="505">
        <f>AVERAGE(D91:D94)</f>
        <v>833109.33333333337</v>
      </c>
      <c r="E95" s="504">
        <f>AVERAGE(E91:E94)</f>
        <v>963091.20413528441</v>
      </c>
      <c r="F95" s="503">
        <f>AVERAGE(F91:F94)</f>
        <v>904829</v>
      </c>
      <c r="G95" s="502">
        <f>AVERAGE(G91:G94)</f>
        <v>933010.14866533317</v>
      </c>
    </row>
    <row r="96" spans="1:12" ht="26.25" customHeight="1" x14ac:dyDescent="0.4">
      <c r="A96" s="455" t="s">
        <v>70</v>
      </c>
      <c r="B96" s="498">
        <v>1</v>
      </c>
      <c r="C96" s="501" t="s">
        <v>71</v>
      </c>
      <c r="D96" s="500">
        <v>33.36</v>
      </c>
      <c r="E96" s="423"/>
      <c r="F96" s="499">
        <v>37.4</v>
      </c>
    </row>
    <row r="97" spans="1:10" ht="26.25" customHeight="1" x14ac:dyDescent="0.4">
      <c r="A97" s="455" t="s">
        <v>72</v>
      </c>
      <c r="B97" s="498">
        <v>1</v>
      </c>
      <c r="C97" s="491" t="s">
        <v>73</v>
      </c>
      <c r="D97" s="490">
        <f>D96*$B$87</f>
        <v>33.36</v>
      </c>
      <c r="E97" s="424"/>
      <c r="F97" s="497">
        <f>F96*$B$87</f>
        <v>37.4</v>
      </c>
    </row>
    <row r="98" spans="1:10" ht="19.5" customHeight="1" thickBot="1" x14ac:dyDescent="0.35">
      <c r="A98" s="455" t="s">
        <v>74</v>
      </c>
      <c r="B98" s="424">
        <f>(B97/B96)*(B95/B94)*(B93/B92)*(B91/B90)*B89</f>
        <v>5000</v>
      </c>
      <c r="C98" s="491" t="s">
        <v>138</v>
      </c>
      <c r="D98" s="496">
        <f>D97*$B$83/100</f>
        <v>33.400032000000003</v>
      </c>
      <c r="E98" s="425"/>
      <c r="F98" s="495">
        <f>F97*$B$83/100</f>
        <v>37.444879999999998</v>
      </c>
    </row>
    <row r="99" spans="1:10" ht="19.5" customHeight="1" thickBot="1" x14ac:dyDescent="0.35">
      <c r="A99" s="662" t="s">
        <v>76</v>
      </c>
      <c r="B99" s="676"/>
      <c r="C99" s="491" t="s">
        <v>137</v>
      </c>
      <c r="D99" s="494">
        <f>D98/$B$98</f>
        <v>6.6800064000000006E-3</v>
      </c>
      <c r="E99" s="425"/>
      <c r="F99" s="493">
        <f>F98/$B$98</f>
        <v>7.4889759999999996E-3</v>
      </c>
      <c r="H99" s="478"/>
    </row>
    <row r="100" spans="1:10" ht="19.5" customHeight="1" thickBot="1" x14ac:dyDescent="0.35">
      <c r="A100" s="664"/>
      <c r="B100" s="677"/>
      <c r="C100" s="491" t="s">
        <v>136</v>
      </c>
      <c r="D100" s="492">
        <f>$B$56/$B$116</f>
        <v>7.7222222222222223E-3</v>
      </c>
      <c r="F100" s="489"/>
      <c r="G100" s="483"/>
      <c r="H100" s="478"/>
    </row>
    <row r="101" spans="1:10" ht="18.75" x14ac:dyDescent="0.3">
      <c r="C101" s="491" t="s">
        <v>79</v>
      </c>
      <c r="D101" s="490">
        <f>D100*$B$98</f>
        <v>38.611111111111114</v>
      </c>
      <c r="F101" s="489"/>
      <c r="H101" s="478"/>
    </row>
    <row r="102" spans="1:10" ht="19.5" customHeight="1" thickBot="1" x14ac:dyDescent="0.35">
      <c r="C102" s="488" t="s">
        <v>80</v>
      </c>
      <c r="D102" s="487">
        <f>D101/B34</f>
        <v>38.611111111111114</v>
      </c>
      <c r="F102" s="479"/>
      <c r="H102" s="478"/>
      <c r="J102" s="486"/>
    </row>
    <row r="103" spans="1:10" ht="18.75" x14ac:dyDescent="0.3">
      <c r="C103" s="485" t="s">
        <v>135</v>
      </c>
      <c r="D103" s="484">
        <f>AVERAGE(E91:E94,G91:G94)</f>
        <v>948050.67640030896</v>
      </c>
      <c r="F103" s="479"/>
      <c r="G103" s="483"/>
      <c r="H103" s="478"/>
      <c r="J103" s="446"/>
    </row>
    <row r="104" spans="1:10" ht="18.75" x14ac:dyDescent="0.3">
      <c r="C104" s="482" t="s">
        <v>82</v>
      </c>
      <c r="D104" s="481">
        <f>STDEV(E91:E94,G91:G94)/D103</f>
        <v>1.7842695591076846E-2</v>
      </c>
      <c r="F104" s="479"/>
      <c r="H104" s="478"/>
      <c r="J104" s="446"/>
    </row>
    <row r="105" spans="1:10" ht="19.5" customHeight="1" thickBot="1" x14ac:dyDescent="0.35">
      <c r="C105" s="449" t="s">
        <v>19</v>
      </c>
      <c r="D105" s="480">
        <f>COUNT(E91:E94,G91:G94)</f>
        <v>6</v>
      </c>
      <c r="F105" s="479"/>
      <c r="H105" s="478"/>
      <c r="J105" s="446"/>
    </row>
    <row r="106" spans="1:10" ht="19.5" customHeight="1" thickBot="1" x14ac:dyDescent="0.35">
      <c r="A106" s="477"/>
      <c r="B106" s="477"/>
      <c r="C106" s="477"/>
      <c r="D106" s="477"/>
      <c r="E106" s="477"/>
    </row>
    <row r="107" spans="1:10" ht="27" customHeight="1" thickBot="1" x14ac:dyDescent="0.45">
      <c r="A107" s="476" t="s">
        <v>108</v>
      </c>
      <c r="B107" s="475">
        <v>900</v>
      </c>
      <c r="C107" s="474" t="s">
        <v>134</v>
      </c>
      <c r="D107" s="474" t="s">
        <v>62</v>
      </c>
      <c r="E107" s="474" t="s">
        <v>110</v>
      </c>
      <c r="F107" s="473" t="s">
        <v>111</v>
      </c>
    </row>
    <row r="108" spans="1:10" ht="26.25" customHeight="1" x14ac:dyDescent="0.4">
      <c r="A108" s="455" t="s">
        <v>112</v>
      </c>
      <c r="B108" s="460">
        <v>1</v>
      </c>
      <c r="C108" s="472">
        <v>1</v>
      </c>
      <c r="D108" s="471">
        <v>910916</v>
      </c>
      <c r="E108" s="470">
        <f t="shared" ref="E108:E113" si="1">IF(ISBLANK(D108),"-",D108/$D$103*$D$100*$B$116)</f>
        <v>6.6777719351859082</v>
      </c>
      <c r="F108" s="469">
        <f t="shared" ref="F108:F113" si="2">IF(ISBLANK(D108), "-", (E108/$B$56)*100)</f>
        <v>96.083049427135364</v>
      </c>
    </row>
    <row r="109" spans="1:10" ht="26.25" customHeight="1" x14ac:dyDescent="0.4">
      <c r="A109" s="455" t="s">
        <v>113</v>
      </c>
      <c r="B109" s="460">
        <v>1</v>
      </c>
      <c r="C109" s="468">
        <v>2</v>
      </c>
      <c r="D109" s="467">
        <v>917038</v>
      </c>
      <c r="E109" s="466">
        <f t="shared" si="1"/>
        <v>6.7226512871648039</v>
      </c>
      <c r="F109" s="461">
        <f t="shared" si="2"/>
        <v>96.728795498774161</v>
      </c>
    </row>
    <row r="110" spans="1:10" ht="26.25" customHeight="1" x14ac:dyDescent="0.4">
      <c r="A110" s="455" t="s">
        <v>114</v>
      </c>
      <c r="B110" s="460">
        <v>1</v>
      </c>
      <c r="C110" s="468">
        <v>3</v>
      </c>
      <c r="D110" s="467">
        <v>899560</v>
      </c>
      <c r="E110" s="466">
        <f t="shared" si="1"/>
        <v>6.5945230098228986</v>
      </c>
      <c r="F110" s="461">
        <f t="shared" si="2"/>
        <v>94.885223162919402</v>
      </c>
    </row>
    <row r="111" spans="1:10" ht="26.25" customHeight="1" x14ac:dyDescent="0.4">
      <c r="A111" s="455" t="s">
        <v>115</v>
      </c>
      <c r="B111" s="460">
        <v>1</v>
      </c>
      <c r="C111" s="468">
        <v>4</v>
      </c>
      <c r="D111" s="467">
        <v>911823</v>
      </c>
      <c r="E111" s="466">
        <f t="shared" si="1"/>
        <v>6.6844209995839563</v>
      </c>
      <c r="F111" s="461">
        <f t="shared" si="2"/>
        <v>96.178719418474188</v>
      </c>
    </row>
    <row r="112" spans="1:10" ht="26.25" customHeight="1" x14ac:dyDescent="0.4">
      <c r="A112" s="455" t="s">
        <v>116</v>
      </c>
      <c r="B112" s="460">
        <v>1</v>
      </c>
      <c r="C112" s="468">
        <v>5</v>
      </c>
      <c r="D112" s="467">
        <v>880271</v>
      </c>
      <c r="E112" s="466">
        <f t="shared" si="1"/>
        <v>6.4531185961801469</v>
      </c>
      <c r="F112" s="461">
        <f t="shared" si="2"/>
        <v>92.850627283167569</v>
      </c>
    </row>
    <row r="113" spans="1:10" ht="27" customHeight="1" thickBot="1" x14ac:dyDescent="0.45">
      <c r="A113" s="455" t="s">
        <v>117</v>
      </c>
      <c r="B113" s="460">
        <v>1</v>
      </c>
      <c r="C113" s="465">
        <v>6</v>
      </c>
      <c r="D113" s="464">
        <v>906691</v>
      </c>
      <c r="E113" s="463">
        <f t="shared" si="1"/>
        <v>6.6467991710384329</v>
      </c>
      <c r="F113" s="462">
        <f t="shared" si="2"/>
        <v>95.637398144437881</v>
      </c>
    </row>
    <row r="114" spans="1:10" ht="27" customHeight="1" thickBot="1" x14ac:dyDescent="0.45">
      <c r="A114" s="455" t="s">
        <v>118</v>
      </c>
      <c r="B114" s="460">
        <v>1</v>
      </c>
      <c r="C114" s="459"/>
      <c r="D114" s="424"/>
      <c r="E114" s="423"/>
      <c r="F114" s="461"/>
    </row>
    <row r="115" spans="1:10" ht="26.25" customHeight="1" x14ac:dyDescent="0.4">
      <c r="A115" s="455" t="s">
        <v>119</v>
      </c>
      <c r="B115" s="460">
        <v>1</v>
      </c>
      <c r="C115" s="459"/>
      <c r="D115" s="458" t="s">
        <v>69</v>
      </c>
      <c r="E115" s="457">
        <f>AVERAGE(E108:E113)</f>
        <v>6.6298808331626908</v>
      </c>
      <c r="F115" s="456">
        <f>AVERAGE(F108:F113)</f>
        <v>95.393968822484752</v>
      </c>
    </row>
    <row r="116" spans="1:10" ht="27" customHeight="1" thickBot="1" x14ac:dyDescent="0.45">
      <c r="A116" s="455" t="s">
        <v>120</v>
      </c>
      <c r="B116" s="454">
        <f>(B115/B114)*(B113/B112)*(B111/B110)*(B109/B108)*B107</f>
        <v>900</v>
      </c>
      <c r="C116" s="453"/>
      <c r="D116" s="444" t="s">
        <v>82</v>
      </c>
      <c r="E116" s="452">
        <f>STDEV(E108:E113)/E115</f>
        <v>1.457009140501931E-2</v>
      </c>
      <c r="F116" s="451">
        <f>STDEV(F108:F113)/F115</f>
        <v>1.4570091405019364E-2</v>
      </c>
      <c r="I116" s="423"/>
    </row>
    <row r="117" spans="1:10" ht="27" customHeight="1" thickBot="1" x14ac:dyDescent="0.45">
      <c r="A117" s="662" t="s">
        <v>76</v>
      </c>
      <c r="B117" s="663"/>
      <c r="C117" s="450"/>
      <c r="D117" s="449" t="s">
        <v>19</v>
      </c>
      <c r="E117" s="448">
        <f>COUNT(E108:E113)</f>
        <v>6</v>
      </c>
      <c r="F117" s="447">
        <f>COUNT(F108:F113)</f>
        <v>6</v>
      </c>
      <c r="I117" s="423"/>
      <c r="J117" s="446"/>
    </row>
    <row r="118" spans="1:10" ht="26.25" customHeight="1" thickBot="1" x14ac:dyDescent="0.35">
      <c r="A118" s="664"/>
      <c r="B118" s="665"/>
      <c r="C118" s="423"/>
      <c r="D118" s="445"/>
      <c r="E118" s="642" t="s">
        <v>133</v>
      </c>
      <c r="F118" s="643"/>
      <c r="G118" s="423"/>
      <c r="H118" s="423"/>
      <c r="I118" s="423"/>
    </row>
    <row r="119" spans="1:10" ht="25.5" customHeight="1" x14ac:dyDescent="0.4">
      <c r="A119" s="438"/>
      <c r="B119" s="437"/>
      <c r="C119" s="423"/>
      <c r="D119" s="444" t="s">
        <v>132</v>
      </c>
      <c r="E119" s="443">
        <f>MIN(E108:E113)</f>
        <v>6.4531185961801469</v>
      </c>
      <c r="F119" s="442">
        <f>MIN(F108:F113)</f>
        <v>92.850627283167569</v>
      </c>
      <c r="G119" s="423"/>
      <c r="H119" s="423"/>
      <c r="I119" s="423"/>
    </row>
    <row r="120" spans="1:10" ht="24" customHeight="1" thickBot="1" x14ac:dyDescent="0.45">
      <c r="A120" s="438"/>
      <c r="B120" s="437"/>
      <c r="C120" s="423"/>
      <c r="D120" s="441" t="s">
        <v>131</v>
      </c>
      <c r="E120" s="440">
        <f>MAX(E108:E113)</f>
        <v>6.7226512871648039</v>
      </c>
      <c r="F120" s="439">
        <f>MAX(F108:F113)</f>
        <v>96.728795498774161</v>
      </c>
      <c r="G120" s="423"/>
      <c r="H120" s="423"/>
      <c r="I120" s="423"/>
    </row>
    <row r="121" spans="1:10" ht="27" customHeight="1" x14ac:dyDescent="0.3">
      <c r="A121" s="438"/>
      <c r="B121" s="437"/>
      <c r="C121" s="423"/>
      <c r="D121" s="423"/>
      <c r="E121" s="423"/>
      <c r="F121" s="424"/>
      <c r="G121" s="423"/>
      <c r="H121" s="423"/>
      <c r="I121" s="423"/>
    </row>
    <row r="122" spans="1:10" ht="25.5" customHeight="1" x14ac:dyDescent="0.3">
      <c r="A122" s="438"/>
      <c r="B122" s="437"/>
      <c r="C122" s="423"/>
      <c r="D122" s="423"/>
      <c r="E122" s="423"/>
      <c r="F122" s="424"/>
      <c r="G122" s="423"/>
      <c r="H122" s="423"/>
      <c r="I122" s="423"/>
    </row>
    <row r="123" spans="1:10" ht="18.75" x14ac:dyDescent="0.3">
      <c r="A123" s="438"/>
      <c r="B123" s="437"/>
      <c r="C123" s="423"/>
      <c r="D123" s="423"/>
      <c r="E123" s="423"/>
      <c r="F123" s="424"/>
      <c r="G123" s="423"/>
      <c r="H123" s="423"/>
      <c r="I123" s="423"/>
    </row>
    <row r="124" spans="1:10" ht="45.75" customHeight="1" x14ac:dyDescent="0.65">
      <c r="A124" s="428" t="s">
        <v>130</v>
      </c>
      <c r="B124" s="436" t="s">
        <v>121</v>
      </c>
      <c r="C124" s="674" t="str">
        <f>B26</f>
        <v>Amlodipine Besilate</v>
      </c>
      <c r="D124" s="674"/>
      <c r="E124" s="423" t="s">
        <v>122</v>
      </c>
      <c r="F124" s="423"/>
      <c r="G124" s="435">
        <f>F115</f>
        <v>95.393968822484752</v>
      </c>
      <c r="H124" s="423"/>
      <c r="I124" s="423"/>
    </row>
    <row r="125" spans="1:10" ht="45.75" customHeight="1" x14ac:dyDescent="0.65">
      <c r="A125" s="428"/>
      <c r="B125" s="436" t="s">
        <v>129</v>
      </c>
      <c r="C125" s="436" t="s">
        <v>128</v>
      </c>
      <c r="D125" s="435">
        <f>MIN(F108:F113)</f>
        <v>92.850627283167569</v>
      </c>
      <c r="E125" s="436" t="s">
        <v>127</v>
      </c>
      <c r="F125" s="435">
        <f>MAX(F108:F113)</f>
        <v>96.728795498774161</v>
      </c>
      <c r="G125" s="434"/>
      <c r="H125" s="423"/>
      <c r="I125" s="423"/>
    </row>
    <row r="126" spans="1:10" ht="19.5" customHeight="1" thickBot="1" x14ac:dyDescent="0.35">
      <c r="A126" s="433"/>
      <c r="B126" s="433"/>
      <c r="C126" s="432"/>
      <c r="D126" s="432"/>
      <c r="E126" s="432"/>
      <c r="F126" s="432"/>
      <c r="G126" s="432"/>
      <c r="H126" s="432"/>
    </row>
    <row r="127" spans="1:10" ht="18.75" x14ac:dyDescent="0.3">
      <c r="B127" s="675" t="s">
        <v>25</v>
      </c>
      <c r="C127" s="675"/>
      <c r="E127" s="431" t="s">
        <v>26</v>
      </c>
      <c r="F127" s="430"/>
      <c r="G127" s="675" t="s">
        <v>27</v>
      </c>
      <c r="H127" s="675"/>
    </row>
    <row r="128" spans="1:10" ht="69.95" customHeight="1" x14ac:dyDescent="0.3">
      <c r="A128" s="428" t="s">
        <v>28</v>
      </c>
      <c r="B128" s="429"/>
      <c r="C128" s="429"/>
      <c r="E128" s="429"/>
      <c r="F128" s="423"/>
      <c r="G128" s="429"/>
      <c r="H128" s="429"/>
    </row>
    <row r="129" spans="1:9" ht="69.95" customHeight="1" x14ac:dyDescent="0.3">
      <c r="A129" s="428" t="s">
        <v>29</v>
      </c>
      <c r="B129" s="427"/>
      <c r="C129" s="427"/>
      <c r="E129" s="427"/>
      <c r="F129" s="423"/>
      <c r="G129" s="426"/>
      <c r="H129" s="426"/>
    </row>
    <row r="130" spans="1:9" ht="18.75" x14ac:dyDescent="0.3">
      <c r="A130" s="424"/>
      <c r="B130" s="424"/>
      <c r="C130" s="424"/>
      <c r="D130" s="424"/>
      <c r="E130" s="424"/>
      <c r="F130" s="425"/>
      <c r="G130" s="424"/>
      <c r="H130" s="424"/>
      <c r="I130" s="423"/>
    </row>
    <row r="131" spans="1:9" ht="18.75" x14ac:dyDescent="0.3">
      <c r="A131" s="424"/>
      <c r="B131" s="424"/>
      <c r="C131" s="424"/>
      <c r="D131" s="424"/>
      <c r="E131" s="424"/>
      <c r="F131" s="425"/>
      <c r="G131" s="424"/>
      <c r="H131" s="424"/>
      <c r="I131" s="423"/>
    </row>
    <row r="132" spans="1:9" ht="18.75" x14ac:dyDescent="0.3">
      <c r="A132" s="424"/>
      <c r="B132" s="424"/>
      <c r="C132" s="424"/>
      <c r="D132" s="424"/>
      <c r="E132" s="424"/>
      <c r="F132" s="425"/>
      <c r="G132" s="424"/>
      <c r="H132" s="424"/>
      <c r="I132" s="423"/>
    </row>
    <row r="133" spans="1:9" ht="18.75" x14ac:dyDescent="0.3">
      <c r="A133" s="424"/>
      <c r="B133" s="424"/>
      <c r="C133" s="424"/>
      <c r="D133" s="424"/>
      <c r="E133" s="424"/>
      <c r="F133" s="425"/>
      <c r="G133" s="424"/>
      <c r="H133" s="424"/>
      <c r="I133" s="423"/>
    </row>
    <row r="134" spans="1:9" ht="18.75" x14ac:dyDescent="0.3">
      <c r="A134" s="424"/>
      <c r="B134" s="424"/>
      <c r="C134" s="424"/>
      <c r="D134" s="424"/>
      <c r="E134" s="424"/>
      <c r="F134" s="425"/>
      <c r="G134" s="424"/>
      <c r="H134" s="424"/>
      <c r="I134" s="423"/>
    </row>
    <row r="135" spans="1:9" ht="18.75" x14ac:dyDescent="0.3">
      <c r="A135" s="424"/>
      <c r="B135" s="424"/>
      <c r="C135" s="424"/>
      <c r="D135" s="424"/>
      <c r="E135" s="424"/>
      <c r="F135" s="425"/>
      <c r="G135" s="424"/>
      <c r="H135" s="424"/>
      <c r="I135" s="423"/>
    </row>
    <row r="136" spans="1:9" ht="18.75" x14ac:dyDescent="0.3">
      <c r="A136" s="424"/>
      <c r="B136" s="424"/>
      <c r="C136" s="424"/>
      <c r="D136" s="424"/>
      <c r="E136" s="424"/>
      <c r="F136" s="425"/>
      <c r="G136" s="424"/>
      <c r="H136" s="424"/>
      <c r="I136" s="423"/>
    </row>
    <row r="137" spans="1:9" ht="18.75" x14ac:dyDescent="0.3">
      <c r="A137" s="424"/>
      <c r="B137" s="424"/>
      <c r="C137" s="424"/>
      <c r="D137" s="424"/>
      <c r="E137" s="424"/>
      <c r="F137" s="425"/>
      <c r="G137" s="424"/>
      <c r="H137" s="424"/>
      <c r="I137" s="423"/>
    </row>
    <row r="138" spans="1:9" ht="18.75" x14ac:dyDescent="0.3">
      <c r="A138" s="424"/>
      <c r="B138" s="424"/>
      <c r="C138" s="424"/>
      <c r="D138" s="424"/>
      <c r="E138" s="424"/>
      <c r="F138" s="425"/>
      <c r="G138" s="424"/>
      <c r="H138" s="424"/>
      <c r="I138" s="423"/>
    </row>
    <row r="250" spans="1:1" x14ac:dyDescent="0.25">
      <c r="A250" s="42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14" priority="1" operator="greaterThan">
      <formula>0.02</formula>
    </cfRule>
  </conditionalFormatting>
  <conditionalFormatting sqref="D51">
    <cfRule type="cellIs" dxfId="13" priority="2" operator="greaterThan">
      <formula>0.02</formula>
    </cfRule>
  </conditionalFormatting>
  <conditionalFormatting sqref="G73">
    <cfRule type="cellIs" dxfId="12" priority="3" operator="greaterThan">
      <formula>0.02</formula>
    </cfRule>
  </conditionalFormatting>
  <conditionalFormatting sqref="H73">
    <cfRule type="cellIs" dxfId="11" priority="4" operator="greaterThan">
      <formula>0.02</formula>
    </cfRule>
  </conditionalFormatting>
  <conditionalFormatting sqref="D104">
    <cfRule type="cellIs" dxfId="10" priority="5" operator="greaterThan">
      <formula>0.02</formula>
    </cfRule>
  </conditionalFormatting>
  <conditionalFormatting sqref="I39">
    <cfRule type="cellIs" dxfId="9" priority="6" operator="lessThanOrEqual">
      <formula>0.02</formula>
    </cfRule>
  </conditionalFormatting>
  <conditionalFormatting sqref="I39">
    <cfRule type="cellIs" dxfId="8" priority="7" operator="greaterThan">
      <formula>0.02</formula>
    </cfRule>
  </conditionalFormatting>
  <conditionalFormatting sqref="I92">
    <cfRule type="cellIs" dxfId="7" priority="8" operator="lessThanOrEqual">
      <formula>0.02</formula>
    </cfRule>
  </conditionalFormatting>
  <conditionalFormatting sqref="I92">
    <cfRule type="cellIs" dxfId="6" priority="9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4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0"/>
  <sheetViews>
    <sheetView view="pageBreakPreview" topLeftCell="A62" zoomScale="60" zoomScaleNormal="70" workbookViewId="0">
      <selection activeCell="D64" sqref="D64"/>
    </sheetView>
  </sheetViews>
  <sheetFormatPr defaultRowHeight="12.75" x14ac:dyDescent="0.2"/>
  <cols>
    <col min="1" max="1" width="54.85546875" customWidth="1"/>
    <col min="2" max="2" width="39.42578125" customWidth="1"/>
    <col min="3" max="3" width="42.5703125" customWidth="1"/>
    <col min="4" max="4" width="21" customWidth="1"/>
    <col min="5" max="5" width="28.28515625" customWidth="1"/>
    <col min="6" max="6" width="23.85546875" customWidth="1"/>
    <col min="7" max="7" width="26" customWidth="1"/>
  </cols>
  <sheetData>
    <row r="1" spans="1:7" x14ac:dyDescent="0.2">
      <c r="A1" s="683" t="s">
        <v>44</v>
      </c>
      <c r="B1" s="683"/>
      <c r="C1" s="683"/>
      <c r="D1" s="683"/>
      <c r="E1" s="683"/>
      <c r="F1" s="683"/>
      <c r="G1" s="683"/>
    </row>
    <row r="2" spans="1:7" x14ac:dyDescent="0.2">
      <c r="A2" s="683"/>
      <c r="B2" s="683"/>
      <c r="C2" s="683"/>
      <c r="D2" s="683"/>
      <c r="E2" s="683"/>
      <c r="F2" s="683"/>
      <c r="G2" s="683"/>
    </row>
    <row r="3" spans="1:7" x14ac:dyDescent="0.2">
      <c r="A3" s="683"/>
      <c r="B3" s="683"/>
      <c r="C3" s="683"/>
      <c r="D3" s="683"/>
      <c r="E3" s="683"/>
      <c r="F3" s="683"/>
      <c r="G3" s="683"/>
    </row>
    <row r="4" spans="1:7" x14ac:dyDescent="0.2">
      <c r="A4" s="683"/>
      <c r="B4" s="683"/>
      <c r="C4" s="683"/>
      <c r="D4" s="683"/>
      <c r="E4" s="683"/>
      <c r="F4" s="683"/>
      <c r="G4" s="683"/>
    </row>
    <row r="5" spans="1:7" x14ac:dyDescent="0.2">
      <c r="A5" s="683"/>
      <c r="B5" s="683"/>
      <c r="C5" s="683"/>
      <c r="D5" s="683"/>
      <c r="E5" s="683"/>
      <c r="F5" s="683"/>
      <c r="G5" s="683"/>
    </row>
    <row r="6" spans="1:7" x14ac:dyDescent="0.2">
      <c r="A6" s="683"/>
      <c r="B6" s="683"/>
      <c r="C6" s="683"/>
      <c r="D6" s="683"/>
      <c r="E6" s="683"/>
      <c r="F6" s="683"/>
      <c r="G6" s="683"/>
    </row>
    <row r="7" spans="1:7" x14ac:dyDescent="0.2">
      <c r="A7" s="683"/>
      <c r="B7" s="683"/>
      <c r="C7" s="683"/>
      <c r="D7" s="683"/>
      <c r="E7" s="683"/>
      <c r="F7" s="683"/>
      <c r="G7" s="683"/>
    </row>
    <row r="8" spans="1:7" x14ac:dyDescent="0.2">
      <c r="A8" s="684" t="s">
        <v>45</v>
      </c>
      <c r="B8" s="684"/>
      <c r="C8" s="684"/>
      <c r="D8" s="684"/>
      <c r="E8" s="684"/>
      <c r="F8" s="684"/>
      <c r="G8" s="684"/>
    </row>
    <row r="9" spans="1:7" x14ac:dyDescent="0.2">
      <c r="A9" s="684"/>
      <c r="B9" s="684"/>
      <c r="C9" s="684"/>
      <c r="D9" s="684"/>
      <c r="E9" s="684"/>
      <c r="F9" s="684"/>
      <c r="G9" s="684"/>
    </row>
    <row r="10" spans="1:7" x14ac:dyDescent="0.2">
      <c r="A10" s="684"/>
      <c r="B10" s="684"/>
      <c r="C10" s="684"/>
      <c r="D10" s="684"/>
      <c r="E10" s="684"/>
      <c r="F10" s="684"/>
      <c r="G10" s="684"/>
    </row>
    <row r="11" spans="1:7" x14ac:dyDescent="0.2">
      <c r="A11" s="684"/>
      <c r="B11" s="684"/>
      <c r="C11" s="684"/>
      <c r="D11" s="684"/>
      <c r="E11" s="684"/>
      <c r="F11" s="684"/>
      <c r="G11" s="684"/>
    </row>
    <row r="12" spans="1:7" x14ac:dyDescent="0.2">
      <c r="A12" s="684"/>
      <c r="B12" s="684"/>
      <c r="C12" s="684"/>
      <c r="D12" s="684"/>
      <c r="E12" s="684"/>
      <c r="F12" s="684"/>
      <c r="G12" s="684"/>
    </row>
    <row r="13" spans="1:7" x14ac:dyDescent="0.2">
      <c r="A13" s="684"/>
      <c r="B13" s="684"/>
      <c r="C13" s="684"/>
      <c r="D13" s="684"/>
      <c r="E13" s="684"/>
      <c r="F13" s="684"/>
      <c r="G13" s="684"/>
    </row>
    <row r="14" spans="1:7" x14ac:dyDescent="0.2">
      <c r="A14" s="684"/>
      <c r="B14" s="684"/>
      <c r="C14" s="684"/>
      <c r="D14" s="684"/>
      <c r="E14" s="684"/>
      <c r="F14" s="684"/>
      <c r="G14" s="684"/>
    </row>
    <row r="15" spans="1:7" ht="19.5" customHeight="1" x14ac:dyDescent="0.3">
      <c r="A15" s="56"/>
      <c r="B15" s="56"/>
      <c r="C15" s="56"/>
      <c r="D15" s="56"/>
      <c r="E15" s="56"/>
      <c r="F15" s="56"/>
      <c r="G15" s="56"/>
    </row>
    <row r="16" spans="1:7" ht="19.5" customHeight="1" x14ac:dyDescent="0.3">
      <c r="A16" s="706" t="s">
        <v>30</v>
      </c>
      <c r="B16" s="707"/>
      <c r="C16" s="707"/>
      <c r="D16" s="707"/>
      <c r="E16" s="707"/>
      <c r="F16" s="707"/>
      <c r="G16" s="707"/>
    </row>
    <row r="17" spans="1:7" ht="18.75" customHeight="1" x14ac:dyDescent="0.3">
      <c r="A17" s="57" t="s">
        <v>46</v>
      </c>
      <c r="B17" s="57"/>
      <c r="C17" s="56"/>
      <c r="D17" s="56"/>
      <c r="E17" s="56"/>
      <c r="F17" s="56"/>
      <c r="G17" s="56"/>
    </row>
    <row r="18" spans="1:7" ht="26.25" customHeight="1" x14ac:dyDescent="0.4">
      <c r="A18" s="58" t="s">
        <v>32</v>
      </c>
      <c r="B18" s="699" t="s">
        <v>165</v>
      </c>
      <c r="C18" s="699"/>
      <c r="D18" s="59"/>
      <c r="E18" s="59"/>
      <c r="F18" s="56"/>
      <c r="G18" s="56"/>
    </row>
    <row r="19" spans="1:7" ht="26.25" customHeight="1" x14ac:dyDescent="0.4">
      <c r="A19" s="58" t="s">
        <v>33</v>
      </c>
      <c r="B19" s="233" t="s">
        <v>6</v>
      </c>
      <c r="C19" s="56">
        <v>36</v>
      </c>
      <c r="E19" s="56"/>
      <c r="F19" s="56"/>
      <c r="G19" s="56"/>
    </row>
    <row r="20" spans="1:7" ht="26.25" customHeight="1" x14ac:dyDescent="0.4">
      <c r="A20" s="58" t="s">
        <v>34</v>
      </c>
      <c r="B20" s="700" t="s">
        <v>8</v>
      </c>
      <c r="C20" s="700"/>
      <c r="D20" s="56"/>
      <c r="E20" s="56"/>
      <c r="F20" s="56"/>
      <c r="G20" s="56"/>
    </row>
    <row r="21" spans="1:7" ht="26.25" customHeight="1" x14ac:dyDescent="0.4">
      <c r="A21" s="58" t="s">
        <v>35</v>
      </c>
      <c r="B21" s="60" t="s">
        <v>10</v>
      </c>
      <c r="C21" s="60"/>
      <c r="D21" s="61"/>
      <c r="E21" s="61"/>
      <c r="F21" s="61"/>
      <c r="G21" s="61"/>
    </row>
    <row r="22" spans="1:7" ht="26.25" customHeight="1" x14ac:dyDescent="0.4">
      <c r="A22" s="58" t="s">
        <v>36</v>
      </c>
      <c r="B22" s="62">
        <v>42984.387777777774</v>
      </c>
      <c r="C22" s="63"/>
      <c r="D22" s="56"/>
      <c r="E22" s="56"/>
      <c r="F22" s="56"/>
      <c r="G22" s="56"/>
    </row>
    <row r="23" spans="1:7" ht="26.25" customHeight="1" x14ac:dyDescent="0.4">
      <c r="A23" s="58" t="s">
        <v>37</v>
      </c>
      <c r="B23" s="62"/>
      <c r="C23" s="63"/>
      <c r="D23" s="56"/>
      <c r="E23" s="56"/>
      <c r="F23" s="56"/>
      <c r="G23" s="56"/>
    </row>
    <row r="24" spans="1:7" ht="18.75" customHeight="1" x14ac:dyDescent="0.3">
      <c r="A24" s="58"/>
      <c r="B24" s="64"/>
      <c r="C24" s="56"/>
      <c r="D24" s="56"/>
      <c r="E24" s="56"/>
      <c r="F24" s="56"/>
      <c r="G24" s="56"/>
    </row>
    <row r="25" spans="1:7" ht="18.75" customHeight="1" x14ac:dyDescent="0.3">
      <c r="A25" s="65" t="s">
        <v>1</v>
      </c>
      <c r="B25" s="64"/>
      <c r="C25" s="56"/>
      <c r="D25" s="56"/>
      <c r="E25" s="56"/>
      <c r="F25" s="56"/>
      <c r="G25" s="56"/>
    </row>
    <row r="26" spans="1:7" ht="26.25" customHeight="1" x14ac:dyDescent="0.4">
      <c r="A26" s="66" t="s">
        <v>4</v>
      </c>
      <c r="B26" s="699" t="s">
        <v>125</v>
      </c>
      <c r="C26" s="699"/>
      <c r="D26" s="56"/>
      <c r="E26" s="56"/>
      <c r="F26" s="56"/>
      <c r="G26" s="56"/>
    </row>
    <row r="27" spans="1:7" ht="26.25" customHeight="1" x14ac:dyDescent="0.4">
      <c r="A27" s="67" t="s">
        <v>47</v>
      </c>
      <c r="B27" s="700" t="s">
        <v>126</v>
      </c>
      <c r="C27" s="700"/>
      <c r="D27" s="56"/>
      <c r="E27" s="56"/>
      <c r="F27" s="56"/>
      <c r="G27" s="56"/>
    </row>
    <row r="28" spans="1:7" ht="27" customHeight="1" x14ac:dyDescent="0.4">
      <c r="A28" s="67" t="s">
        <v>5</v>
      </c>
      <c r="B28" s="68">
        <v>99.94</v>
      </c>
      <c r="C28" s="56"/>
      <c r="D28" s="56"/>
      <c r="E28" s="56"/>
      <c r="F28" s="56"/>
      <c r="G28" s="56"/>
    </row>
    <row r="29" spans="1:7" ht="27" customHeight="1" x14ac:dyDescent="0.4">
      <c r="A29" s="67" t="s">
        <v>48</v>
      </c>
      <c r="B29" s="69">
        <v>0</v>
      </c>
      <c r="C29" s="686" t="s">
        <v>49</v>
      </c>
      <c r="D29" s="687"/>
      <c r="E29" s="687"/>
      <c r="F29" s="687"/>
      <c r="G29" s="704"/>
    </row>
    <row r="30" spans="1:7" ht="19.5" customHeight="1" x14ac:dyDescent="0.3">
      <c r="A30" s="67" t="s">
        <v>50</v>
      </c>
      <c r="B30" s="71">
        <f>B28-B29</f>
        <v>99.94</v>
      </c>
      <c r="C30" s="72"/>
      <c r="D30" s="72"/>
      <c r="E30" s="72"/>
      <c r="F30" s="72"/>
      <c r="G30" s="72"/>
    </row>
    <row r="31" spans="1:7" ht="27" customHeight="1" x14ac:dyDescent="0.4">
      <c r="A31" s="67" t="s">
        <v>51</v>
      </c>
      <c r="B31" s="73">
        <v>1</v>
      </c>
      <c r="C31" s="686" t="s">
        <v>52</v>
      </c>
      <c r="D31" s="687"/>
      <c r="E31" s="687"/>
      <c r="F31" s="687"/>
      <c r="G31" s="704"/>
    </row>
    <row r="32" spans="1:7" ht="27" customHeight="1" x14ac:dyDescent="0.4">
      <c r="A32" s="67" t="s">
        <v>53</v>
      </c>
      <c r="B32" s="73">
        <v>1</v>
      </c>
      <c r="C32" s="686" t="s">
        <v>54</v>
      </c>
      <c r="D32" s="687"/>
      <c r="E32" s="687"/>
      <c r="F32" s="687"/>
      <c r="G32" s="704"/>
    </row>
    <row r="33" spans="1:7" ht="18.75" customHeight="1" x14ac:dyDescent="0.3">
      <c r="A33" s="67"/>
      <c r="B33" s="74"/>
      <c r="C33" s="75"/>
      <c r="D33" s="75"/>
      <c r="E33" s="75"/>
      <c r="F33" s="75"/>
      <c r="G33" s="75"/>
    </row>
    <row r="34" spans="1:7" ht="18.75" customHeight="1" x14ac:dyDescent="0.3">
      <c r="A34" s="67" t="s">
        <v>55</v>
      </c>
      <c r="B34" s="76">
        <f>B31/B32</f>
        <v>1</v>
      </c>
      <c r="C34" s="56" t="s">
        <v>56</v>
      </c>
      <c r="D34" s="56"/>
      <c r="E34" s="56"/>
      <c r="F34" s="56"/>
      <c r="G34" s="56"/>
    </row>
    <row r="35" spans="1:7" ht="19.5" customHeight="1" x14ac:dyDescent="0.3">
      <c r="A35" s="67"/>
      <c r="B35" s="71"/>
      <c r="C35" s="70"/>
      <c r="D35" s="70"/>
      <c r="E35" s="70"/>
      <c r="F35" s="70"/>
      <c r="G35" s="56"/>
    </row>
    <row r="36" spans="1:7" ht="27" customHeight="1" x14ac:dyDescent="0.4">
      <c r="A36" s="77" t="s">
        <v>57</v>
      </c>
      <c r="B36" s="78">
        <v>50</v>
      </c>
      <c r="C36" s="56"/>
      <c r="D36" s="688" t="s">
        <v>58</v>
      </c>
      <c r="E36" s="705"/>
      <c r="F36" s="688" t="s">
        <v>59</v>
      </c>
      <c r="G36" s="689"/>
    </row>
    <row r="37" spans="1:7" ht="26.25" customHeight="1" x14ac:dyDescent="0.4">
      <c r="A37" s="79" t="s">
        <v>60</v>
      </c>
      <c r="B37" s="80">
        <v>1</v>
      </c>
      <c r="C37" s="81" t="s">
        <v>61</v>
      </c>
      <c r="D37" s="82" t="s">
        <v>62</v>
      </c>
      <c r="E37" s="83" t="s">
        <v>63</v>
      </c>
      <c r="F37" s="82" t="s">
        <v>62</v>
      </c>
      <c r="G37" s="84" t="s">
        <v>63</v>
      </c>
    </row>
    <row r="38" spans="1:7" ht="26.25" customHeight="1" x14ac:dyDescent="0.4">
      <c r="A38" s="79" t="s">
        <v>64</v>
      </c>
      <c r="B38" s="80">
        <v>1</v>
      </c>
      <c r="C38" s="85">
        <v>1</v>
      </c>
      <c r="D38" s="86">
        <v>59490223</v>
      </c>
      <c r="E38" s="87">
        <f>IF(ISBLANK(D38),"-",$D$48/$D$45*D38)</f>
        <v>55372966.105244532</v>
      </c>
      <c r="F38" s="86">
        <v>60979587</v>
      </c>
      <c r="G38" s="88">
        <f>IF(ISBLANK(F38),"-",$D$48/$F$45*F38)</f>
        <v>54430148.722596623</v>
      </c>
    </row>
    <row r="39" spans="1:7" ht="26.25" customHeight="1" x14ac:dyDescent="0.4">
      <c r="A39" s="79" t="s">
        <v>65</v>
      </c>
      <c r="B39" s="80">
        <v>1</v>
      </c>
      <c r="C39" s="89">
        <v>2</v>
      </c>
      <c r="D39" s="90">
        <v>59415370</v>
      </c>
      <c r="E39" s="91">
        <f>IF(ISBLANK(D39),"-",$D$48/$D$45*D39)</f>
        <v>55303293.604069412</v>
      </c>
      <c r="F39" s="90">
        <v>60992380</v>
      </c>
      <c r="G39" s="92">
        <f>IF(ISBLANK(F39),"-",$D$48/$F$45*F39)</f>
        <v>54441567.706011653</v>
      </c>
    </row>
    <row r="40" spans="1:7" ht="26.25" customHeight="1" x14ac:dyDescent="0.4">
      <c r="A40" s="79" t="s">
        <v>66</v>
      </c>
      <c r="B40" s="80">
        <v>1</v>
      </c>
      <c r="C40" s="89">
        <v>3</v>
      </c>
      <c r="D40" s="90">
        <v>59522131</v>
      </c>
      <c r="E40" s="91">
        <f>IF(ISBLANK(D40),"-",$D$48/$D$45*D40)</f>
        <v>55402665.785517819</v>
      </c>
      <c r="F40" s="90">
        <v>60739420</v>
      </c>
      <c r="G40" s="92">
        <f>IF(ISBLANK(F40),"-",$D$48/$F$45*F40)</f>
        <v>54215776.566742897</v>
      </c>
    </row>
    <row r="41" spans="1:7" ht="26.25" customHeight="1" x14ac:dyDescent="0.4">
      <c r="A41" s="79" t="s">
        <v>67</v>
      </c>
      <c r="B41" s="80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</row>
    <row r="42" spans="1:7" ht="27" customHeight="1" x14ac:dyDescent="0.4">
      <c r="A42" s="79" t="s">
        <v>68</v>
      </c>
      <c r="B42" s="80">
        <v>1</v>
      </c>
      <c r="C42" s="97" t="s">
        <v>69</v>
      </c>
      <c r="D42" s="98">
        <f>AVERAGE(D38:D41)</f>
        <v>59475908</v>
      </c>
      <c r="E42" s="99">
        <f>AVERAGE(E38:E41)</f>
        <v>55359641.83161059</v>
      </c>
      <c r="F42" s="98">
        <f>AVERAGE(F38:F41)</f>
        <v>60903795.666666664</v>
      </c>
      <c r="G42" s="100">
        <f>AVERAGE(G38:G41)</f>
        <v>54362497.665117055</v>
      </c>
    </row>
    <row r="43" spans="1:7" ht="26.25" customHeight="1" x14ac:dyDescent="0.4">
      <c r="A43" s="79" t="s">
        <v>70</v>
      </c>
      <c r="B43" s="80">
        <v>1</v>
      </c>
      <c r="C43" s="101" t="s">
        <v>71</v>
      </c>
      <c r="D43" s="102">
        <v>10.75</v>
      </c>
      <c r="E43" s="103"/>
      <c r="F43" s="102">
        <v>11.21</v>
      </c>
      <c r="G43" s="56"/>
    </row>
    <row r="44" spans="1:7" ht="26.25" customHeight="1" x14ac:dyDescent="0.4">
      <c r="A44" s="79" t="s">
        <v>72</v>
      </c>
      <c r="B44" s="80">
        <v>1</v>
      </c>
      <c r="C44" s="104" t="s">
        <v>73</v>
      </c>
      <c r="D44" s="105">
        <f>D43*$B$34</f>
        <v>10.75</v>
      </c>
      <c r="E44" s="106"/>
      <c r="F44" s="105">
        <f>F43*$B$34</f>
        <v>11.21</v>
      </c>
      <c r="G44" s="56"/>
    </row>
    <row r="45" spans="1:7" ht="19.5" customHeight="1" x14ac:dyDescent="0.3">
      <c r="A45" s="79" t="s">
        <v>74</v>
      </c>
      <c r="B45" s="107">
        <f>(B44/B43)*(B42/B41)*(B40/B39)*(B38/B37)*B36</f>
        <v>50</v>
      </c>
      <c r="C45" s="104" t="s">
        <v>75</v>
      </c>
      <c r="D45" s="108">
        <f>D44*$B$30/100</f>
        <v>10.743550000000001</v>
      </c>
      <c r="E45" s="109"/>
      <c r="F45" s="108">
        <f>F44*$B$30/100</f>
        <v>11.203274</v>
      </c>
      <c r="G45" s="56"/>
    </row>
    <row r="46" spans="1:7" ht="19.5" customHeight="1" x14ac:dyDescent="0.3">
      <c r="A46" s="690" t="s">
        <v>76</v>
      </c>
      <c r="B46" s="691"/>
      <c r="C46" s="104" t="s">
        <v>77</v>
      </c>
      <c r="D46" s="105">
        <f>D45/$B$45</f>
        <v>0.21487100000000001</v>
      </c>
      <c r="E46" s="109"/>
      <c r="F46" s="110">
        <f>F45/$B$45</f>
        <v>0.22406548000000001</v>
      </c>
      <c r="G46" s="56"/>
    </row>
    <row r="47" spans="1:7" ht="27" customHeight="1" x14ac:dyDescent="0.4">
      <c r="A47" s="692"/>
      <c r="B47" s="693"/>
      <c r="C47" s="111" t="s">
        <v>78</v>
      </c>
      <c r="D47" s="112">
        <v>0.2</v>
      </c>
      <c r="E47" s="56"/>
      <c r="F47" s="113"/>
      <c r="G47" s="56"/>
    </row>
    <row r="48" spans="1:7" ht="18.75" customHeight="1" x14ac:dyDescent="0.3">
      <c r="A48" s="56"/>
      <c r="B48" s="56"/>
      <c r="C48" s="114" t="s">
        <v>79</v>
      </c>
      <c r="D48" s="108">
        <f>D47*$B$45</f>
        <v>10</v>
      </c>
      <c r="E48" s="56"/>
      <c r="F48" s="113"/>
      <c r="G48" s="56"/>
    </row>
    <row r="49" spans="1:7" ht="19.5" customHeight="1" x14ac:dyDescent="0.3">
      <c r="A49" s="56"/>
      <c r="B49" s="56"/>
      <c r="C49" s="115" t="s">
        <v>80</v>
      </c>
      <c r="D49" s="116">
        <f>D48/B34</f>
        <v>10</v>
      </c>
      <c r="E49" s="56"/>
      <c r="F49" s="113"/>
      <c r="G49" s="56"/>
    </row>
    <row r="50" spans="1:7" ht="18.75" customHeight="1" x14ac:dyDescent="0.3">
      <c r="A50" s="56"/>
      <c r="B50" s="56"/>
      <c r="C50" s="77" t="s">
        <v>81</v>
      </c>
      <c r="D50" s="117">
        <f>AVERAGE(E38:E41,G38:G41)</f>
        <v>54861069.748363823</v>
      </c>
      <c r="E50" s="56"/>
      <c r="F50" s="118"/>
      <c r="G50" s="56"/>
    </row>
    <row r="51" spans="1:7" ht="18.75" customHeight="1" x14ac:dyDescent="0.3">
      <c r="A51" s="56"/>
      <c r="B51" s="56"/>
      <c r="C51" s="79" t="s">
        <v>82</v>
      </c>
      <c r="D51" s="119">
        <f>STDEV(E38:E41,G38:G41)/D50</f>
        <v>1.0079873347092745E-2</v>
      </c>
      <c r="E51" s="56"/>
      <c r="F51" s="118"/>
      <c r="G51" s="56"/>
    </row>
    <row r="52" spans="1:7" ht="19.5" customHeight="1" x14ac:dyDescent="0.3">
      <c r="A52" s="56"/>
      <c r="B52" s="56"/>
      <c r="C52" s="120" t="s">
        <v>19</v>
      </c>
      <c r="D52" s="121">
        <f>COUNT(E38:E41,G38:G41)</f>
        <v>6</v>
      </c>
      <c r="E52" s="56"/>
      <c r="F52" s="118"/>
      <c r="G52" s="56"/>
    </row>
    <row r="53" spans="1:7" ht="18.75" customHeight="1" x14ac:dyDescent="0.3">
      <c r="A53" s="56"/>
      <c r="B53" s="56"/>
      <c r="C53" s="56"/>
      <c r="D53" s="56"/>
      <c r="E53" s="56"/>
      <c r="F53" s="56"/>
      <c r="G53" s="56"/>
    </row>
    <row r="54" spans="1:7" ht="18.75" customHeight="1" x14ac:dyDescent="0.3">
      <c r="A54" s="57" t="s">
        <v>1</v>
      </c>
      <c r="B54" s="122" t="s">
        <v>83</v>
      </c>
      <c r="C54" s="56"/>
      <c r="D54" s="56"/>
      <c r="E54" s="56"/>
      <c r="F54" s="56"/>
      <c r="G54" s="56"/>
    </row>
    <row r="55" spans="1:7" ht="18.75" customHeight="1" x14ac:dyDescent="0.3">
      <c r="A55" s="56" t="s">
        <v>84</v>
      </c>
      <c r="B55" s="123" t="str">
        <f>B21</f>
        <v>each tablets contains bisoprol fumarate 5 mg,amlodipine besilate 5 mg per tablets.</v>
      </c>
      <c r="C55" s="56"/>
      <c r="D55" s="56"/>
      <c r="E55" s="56"/>
      <c r="F55" s="56"/>
      <c r="G55" s="56"/>
    </row>
    <row r="56" spans="1:7" ht="26.25" customHeight="1" x14ac:dyDescent="0.4">
      <c r="A56" s="124" t="s">
        <v>85</v>
      </c>
      <c r="B56" s="125">
        <v>10</v>
      </c>
      <c r="C56" s="56" t="str">
        <f>B20</f>
        <v>Bisoprol fumarate 5 mg,Amlodine Besilate 5 mg per tablets.</v>
      </c>
      <c r="D56" s="56"/>
      <c r="E56" s="56"/>
      <c r="F56" s="56"/>
      <c r="G56" s="56"/>
    </row>
    <row r="57" spans="1:7" ht="17.25" customHeight="1" x14ac:dyDescent="0.3">
      <c r="A57" s="126" t="s">
        <v>86</v>
      </c>
      <c r="B57" s="126" t="e">
        <f>#REF!</f>
        <v>#REF!</v>
      </c>
      <c r="C57" s="126"/>
      <c r="D57" s="127"/>
      <c r="E57" s="127"/>
      <c r="F57" s="127"/>
      <c r="G57" s="127"/>
    </row>
    <row r="58" spans="1:7" ht="57.75" customHeight="1" x14ac:dyDescent="0.4">
      <c r="A58" s="77" t="s">
        <v>87</v>
      </c>
      <c r="B58" s="78">
        <v>50</v>
      </c>
      <c r="C58" s="128" t="s">
        <v>88</v>
      </c>
      <c r="D58" s="129" t="s">
        <v>89</v>
      </c>
      <c r="E58" s="130" t="s">
        <v>90</v>
      </c>
      <c r="F58" s="131" t="s">
        <v>91</v>
      </c>
      <c r="G58" s="132" t="s">
        <v>92</v>
      </c>
    </row>
    <row r="59" spans="1:7" ht="26.25" customHeight="1" x14ac:dyDescent="0.4">
      <c r="A59" s="79" t="s">
        <v>60</v>
      </c>
      <c r="B59" s="80">
        <v>1</v>
      </c>
      <c r="C59" s="133">
        <v>1</v>
      </c>
      <c r="D59" s="236">
        <v>54853981</v>
      </c>
      <c r="E59" s="134">
        <f t="shared" ref="E59:E68" si="0">IF(ISBLANK(D59),"-",D59/$D$50*$D$47*$B$67)</f>
        <v>9.9987078727417575</v>
      </c>
      <c r="F59" s="135">
        <f t="shared" ref="F59:F68" si="1">IF(ISBLANK(D59),"-",E59/$E$70*100)</f>
        <v>99.936983783346776</v>
      </c>
      <c r="G59" s="136">
        <f t="shared" ref="G59:G68" si="2">IF(ISBLANK(D59),"-",E59/$B$56*100)</f>
        <v>99.987078727417583</v>
      </c>
    </row>
    <row r="60" spans="1:7" ht="26.25" customHeight="1" x14ac:dyDescent="0.4">
      <c r="A60" s="79" t="s">
        <v>64</v>
      </c>
      <c r="B60" s="80">
        <v>1</v>
      </c>
      <c r="C60" s="137">
        <v>2</v>
      </c>
      <c r="D60" s="237">
        <v>54874772</v>
      </c>
      <c r="E60" s="138">
        <f t="shared" si="0"/>
        <v>10.002497627497792</v>
      </c>
      <c r="F60" s="139">
        <f t="shared" si="1"/>
        <v>99.974862343698476</v>
      </c>
      <c r="G60" s="140">
        <f t="shared" si="2"/>
        <v>100.02497627497793</v>
      </c>
    </row>
    <row r="61" spans="1:7" ht="26.25" customHeight="1" x14ac:dyDescent="0.4">
      <c r="A61" s="79" t="s">
        <v>65</v>
      </c>
      <c r="B61" s="80">
        <v>1</v>
      </c>
      <c r="C61" s="137">
        <v>3</v>
      </c>
      <c r="D61" s="237">
        <v>54904874</v>
      </c>
      <c r="E61" s="138">
        <f t="shared" si="0"/>
        <v>10.007984578470142</v>
      </c>
      <c r="F61" s="139">
        <f t="shared" si="1"/>
        <v>100.02970436301966</v>
      </c>
      <c r="G61" s="140">
        <f t="shared" si="2"/>
        <v>100.07984578470142</v>
      </c>
    </row>
    <row r="62" spans="1:7" ht="26.25" customHeight="1" x14ac:dyDescent="0.4">
      <c r="A62" s="79" t="s">
        <v>66</v>
      </c>
      <c r="B62" s="80">
        <v>1</v>
      </c>
      <c r="C62" s="137">
        <v>4</v>
      </c>
      <c r="D62" s="237">
        <v>54916095</v>
      </c>
      <c r="E62" s="138">
        <f t="shared" si="0"/>
        <v>10.010029926847684</v>
      </c>
      <c r="F62" s="139">
        <f t="shared" si="1"/>
        <v>100.05014759930972</v>
      </c>
      <c r="G62" s="140">
        <f t="shared" si="2"/>
        <v>100.10029926847683</v>
      </c>
    </row>
    <row r="63" spans="1:7" ht="26.25" customHeight="1" x14ac:dyDescent="0.4">
      <c r="A63" s="79" t="s">
        <v>67</v>
      </c>
      <c r="B63" s="80">
        <v>1</v>
      </c>
      <c r="C63" s="137">
        <v>5</v>
      </c>
      <c r="D63" s="237">
        <v>54917792</v>
      </c>
      <c r="E63" s="138">
        <f t="shared" si="0"/>
        <v>10.010339253663181</v>
      </c>
      <c r="F63" s="139">
        <f t="shared" si="1"/>
        <v>100.0532393176935</v>
      </c>
      <c r="G63" s="140">
        <f t="shared" si="2"/>
        <v>100.1033925366318</v>
      </c>
    </row>
    <row r="64" spans="1:7" ht="26.25" customHeight="1" x14ac:dyDescent="0.4">
      <c r="A64" s="79" t="s">
        <v>68</v>
      </c>
      <c r="B64" s="80">
        <v>1</v>
      </c>
      <c r="C64" s="137">
        <v>6</v>
      </c>
      <c r="D64" s="237">
        <v>54884725</v>
      </c>
      <c r="E64" s="138">
        <f t="shared" si="0"/>
        <v>10.00431184658715</v>
      </c>
      <c r="F64" s="139">
        <f t="shared" si="1"/>
        <v>99.992995445097193</v>
      </c>
      <c r="G64" s="140">
        <f t="shared" si="2"/>
        <v>100.0431184658715</v>
      </c>
    </row>
    <row r="65" spans="1:7" ht="26.25" customHeight="1" x14ac:dyDescent="0.4">
      <c r="A65" s="79" t="s">
        <v>70</v>
      </c>
      <c r="B65" s="80">
        <v>1</v>
      </c>
      <c r="C65" s="137">
        <v>7</v>
      </c>
      <c r="D65" s="237">
        <v>54874661</v>
      </c>
      <c r="E65" s="138">
        <f t="shared" si="0"/>
        <v>10.002477394571146</v>
      </c>
      <c r="F65" s="139">
        <f t="shared" si="1"/>
        <v>99.974660115801854</v>
      </c>
      <c r="G65" s="140">
        <f t="shared" si="2"/>
        <v>100.02477394571146</v>
      </c>
    </row>
    <row r="66" spans="1:7" ht="26.25" customHeight="1" x14ac:dyDescent="0.4">
      <c r="A66" s="79" t="s">
        <v>72</v>
      </c>
      <c r="B66" s="80">
        <v>1</v>
      </c>
      <c r="C66" s="137">
        <v>8</v>
      </c>
      <c r="D66" s="237">
        <v>54855479</v>
      </c>
      <c r="E66" s="138">
        <f t="shared" si="0"/>
        <v>9.9989809261121838</v>
      </c>
      <c r="F66" s="139">
        <f t="shared" si="1"/>
        <v>99.939712949014933</v>
      </c>
      <c r="G66" s="140">
        <f t="shared" si="2"/>
        <v>99.989809261121849</v>
      </c>
    </row>
    <row r="67" spans="1:7" ht="27" customHeight="1" x14ac:dyDescent="0.4">
      <c r="A67" s="79" t="s">
        <v>74</v>
      </c>
      <c r="B67" s="107">
        <f>(B66/B65)*(B64/B63)*(B62/B61)*(B60/B59)*B58</f>
        <v>50</v>
      </c>
      <c r="C67" s="137">
        <v>9</v>
      </c>
      <c r="D67" s="237">
        <v>54917363</v>
      </c>
      <c r="E67" s="138">
        <f t="shared" si="0"/>
        <v>10.010261056135871</v>
      </c>
      <c r="F67" s="139">
        <f t="shared" si="1"/>
        <v>100.05245773420108</v>
      </c>
      <c r="G67" s="140">
        <f t="shared" si="2"/>
        <v>100.10261056135872</v>
      </c>
    </row>
    <row r="68" spans="1:7" ht="27" customHeight="1" x14ac:dyDescent="0.4">
      <c r="A68" s="690" t="s">
        <v>76</v>
      </c>
      <c r="B68" s="695"/>
      <c r="C68" s="141">
        <v>10</v>
      </c>
      <c r="D68" s="238">
        <v>54885955</v>
      </c>
      <c r="E68" s="142">
        <f t="shared" si="0"/>
        <v>10.004536049287832</v>
      </c>
      <c r="F68" s="143">
        <f t="shared" si="1"/>
        <v>99.995236348816704</v>
      </c>
      <c r="G68" s="144">
        <f t="shared" si="2"/>
        <v>100.04536049287833</v>
      </c>
    </row>
    <row r="69" spans="1:7" ht="19.5" customHeight="1" x14ac:dyDescent="0.3">
      <c r="A69" s="692"/>
      <c r="B69" s="696"/>
      <c r="C69" s="137"/>
      <c r="D69" s="109"/>
      <c r="E69" s="145"/>
      <c r="F69" s="127"/>
      <c r="G69" s="146"/>
    </row>
    <row r="70" spans="1:7" ht="26.25" customHeight="1" x14ac:dyDescent="0.4">
      <c r="A70" s="127"/>
      <c r="B70" s="127"/>
      <c r="C70" s="147" t="s">
        <v>93</v>
      </c>
      <c r="D70" s="148"/>
      <c r="E70" s="149">
        <f>AVERAGE(E59:E68)</f>
        <v>10.005012653191475</v>
      </c>
      <c r="F70" s="149">
        <f>AVERAGE(F59:F68)</f>
        <v>99.999999999999986</v>
      </c>
      <c r="G70" s="150">
        <f>AVERAGE(G59:G68)</f>
        <v>100.05012653191474</v>
      </c>
    </row>
    <row r="71" spans="1:7" ht="26.25" customHeight="1" x14ac:dyDescent="0.4">
      <c r="A71" s="127"/>
      <c r="B71" s="127"/>
      <c r="C71" s="147"/>
      <c r="D71" s="148"/>
      <c r="E71" s="151">
        <f>STDEV(E59:E68)/E70</f>
        <v>4.4640178041465377E-4</v>
      </c>
      <c r="F71" s="151">
        <f>STDEV(F59:F68)/F70</f>
        <v>4.4640178041469594E-4</v>
      </c>
      <c r="G71" s="152">
        <f>STDEV(G59:G68)/G70</f>
        <v>4.4640178041460818E-4</v>
      </c>
    </row>
    <row r="72" spans="1:7" ht="27" customHeight="1" x14ac:dyDescent="0.4">
      <c r="A72" s="127"/>
      <c r="B72" s="127"/>
      <c r="C72" s="153"/>
      <c r="D72" s="154"/>
      <c r="E72" s="155">
        <f>COUNT(E59:E68)</f>
        <v>10</v>
      </c>
      <c r="F72" s="155">
        <f>COUNT(F59:F68)</f>
        <v>10</v>
      </c>
      <c r="G72" s="156">
        <f>COUNT(G59:G68)</f>
        <v>10</v>
      </c>
    </row>
    <row r="73" spans="1:7" ht="18.75" customHeight="1" x14ac:dyDescent="0.3">
      <c r="A73" s="127"/>
      <c r="B73" s="157"/>
      <c r="C73" s="157"/>
      <c r="D73" s="106"/>
      <c r="E73" s="148"/>
      <c r="F73" s="103"/>
      <c r="G73" s="158"/>
    </row>
    <row r="74" spans="1:7" ht="18.75" customHeight="1" x14ac:dyDescent="0.3">
      <c r="A74" s="66" t="s">
        <v>94</v>
      </c>
      <c r="B74" s="159" t="s">
        <v>95</v>
      </c>
      <c r="C74" s="694" t="str">
        <f>B20</f>
        <v>Bisoprol fumarate 5 mg,Amlodine Besilate 5 mg per tablets.</v>
      </c>
      <c r="D74" s="694"/>
      <c r="E74" s="160" t="s">
        <v>96</v>
      </c>
      <c r="F74" s="160"/>
      <c r="G74" s="161">
        <f>G70</f>
        <v>100.05012653191474</v>
      </c>
    </row>
    <row r="75" spans="1:7" ht="18.75" customHeight="1" x14ac:dyDescent="0.3">
      <c r="A75" s="66"/>
      <c r="B75" s="159"/>
      <c r="C75" s="162"/>
      <c r="D75" s="162"/>
      <c r="E75" s="160"/>
      <c r="F75" s="160"/>
      <c r="G75" s="163"/>
    </row>
    <row r="76" spans="1:7" ht="18.75" customHeight="1" x14ac:dyDescent="0.3">
      <c r="A76" s="57" t="s">
        <v>1</v>
      </c>
      <c r="B76" s="164" t="s">
        <v>97</v>
      </c>
      <c r="C76" s="56"/>
      <c r="D76" s="56"/>
      <c r="E76" s="56"/>
      <c r="F76" s="56"/>
      <c r="G76" s="127"/>
    </row>
    <row r="77" spans="1:7" ht="18.75" customHeight="1" x14ac:dyDescent="0.3">
      <c r="A77" s="57"/>
      <c r="B77" s="122"/>
      <c r="C77" s="56"/>
      <c r="D77" s="56"/>
      <c r="E77" s="56"/>
      <c r="F77" s="56"/>
      <c r="G77" s="127"/>
    </row>
    <row r="78" spans="1:7" ht="18.75" customHeight="1" x14ac:dyDescent="0.3">
      <c r="A78" s="127"/>
      <c r="B78" s="697" t="s">
        <v>98</v>
      </c>
      <c r="C78" s="698"/>
      <c r="D78" s="56"/>
      <c r="E78" s="127"/>
      <c r="F78" s="127"/>
      <c r="G78" s="127"/>
    </row>
    <row r="79" spans="1:7" ht="18.75" customHeight="1" x14ac:dyDescent="0.3">
      <c r="A79" s="127"/>
      <c r="B79" s="165" t="s">
        <v>42</v>
      </c>
      <c r="C79" s="166">
        <f>G70</f>
        <v>100.05012653191474</v>
      </c>
      <c r="D79" s="56"/>
      <c r="E79" s="127"/>
      <c r="F79" s="127"/>
      <c r="G79" s="127"/>
    </row>
    <row r="80" spans="1:7" ht="26.25" customHeight="1" x14ac:dyDescent="0.4">
      <c r="A80" s="127"/>
      <c r="B80" s="165" t="s">
        <v>99</v>
      </c>
      <c r="C80" s="167">
        <v>2.4</v>
      </c>
      <c r="D80" s="56"/>
      <c r="E80" s="127"/>
      <c r="F80" s="127"/>
      <c r="G80" s="127"/>
    </row>
    <row r="81" spans="1:7" ht="18.75" customHeight="1" x14ac:dyDescent="0.3">
      <c r="A81" s="127"/>
      <c r="B81" s="165" t="s">
        <v>100</v>
      </c>
      <c r="C81" s="166">
        <f>STDEV(G59:G68)</f>
        <v>4.4662554614553568E-2</v>
      </c>
      <c r="D81" s="56"/>
      <c r="E81" s="127"/>
      <c r="F81" s="127"/>
      <c r="G81" s="127"/>
    </row>
    <row r="82" spans="1:7" ht="18.75" customHeight="1" x14ac:dyDescent="0.3">
      <c r="A82" s="127"/>
      <c r="B82" s="165" t="s">
        <v>101</v>
      </c>
      <c r="C82" s="166">
        <f>IF(OR(G70&lt;98.5,G70&gt;101.5),(IF(98.5&gt;G70,98.5,101.5)),C79)</f>
        <v>100.05012653191474</v>
      </c>
      <c r="D82" s="56"/>
      <c r="E82" s="127"/>
      <c r="F82" s="127"/>
      <c r="G82" s="127"/>
    </row>
    <row r="83" spans="1:7" ht="18.75" customHeight="1" x14ac:dyDescent="0.3">
      <c r="A83" s="127"/>
      <c r="B83" s="165" t="s">
        <v>102</v>
      </c>
      <c r="C83" s="168">
        <f>ABS(C82-C79)+(C80*C81)</f>
        <v>0.10719013107492856</v>
      </c>
      <c r="D83" s="56"/>
      <c r="E83" s="127"/>
      <c r="F83" s="127"/>
      <c r="G83" s="127"/>
    </row>
    <row r="84" spans="1:7" ht="18.75" customHeight="1" x14ac:dyDescent="0.3">
      <c r="A84" s="124"/>
      <c r="B84" s="169"/>
      <c r="C84" s="56"/>
      <c r="D84" s="56"/>
      <c r="E84" s="56"/>
      <c r="F84" s="56"/>
      <c r="G84" s="56"/>
    </row>
    <row r="85" spans="1:7" ht="18.75" customHeight="1" x14ac:dyDescent="0.3">
      <c r="A85" s="65" t="s">
        <v>103</v>
      </c>
      <c r="B85" s="65" t="s">
        <v>104</v>
      </c>
      <c r="C85" s="56"/>
      <c r="D85" s="56"/>
      <c r="E85" s="56"/>
      <c r="F85" s="56"/>
      <c r="G85" s="56"/>
    </row>
    <row r="86" spans="1:7" ht="18.75" customHeight="1" x14ac:dyDescent="0.3">
      <c r="A86" s="65"/>
      <c r="B86" s="65"/>
      <c r="C86" s="56"/>
      <c r="D86" s="56"/>
      <c r="E86" s="56"/>
      <c r="F86" s="56"/>
      <c r="G86" s="56"/>
    </row>
    <row r="87" spans="1:7" ht="26.25" customHeight="1" x14ac:dyDescent="0.4">
      <c r="A87" s="66" t="s">
        <v>4</v>
      </c>
      <c r="B87" s="699"/>
      <c r="C87" s="699"/>
      <c r="D87" s="56"/>
      <c r="E87" s="56"/>
      <c r="F87" s="56"/>
      <c r="G87" s="56"/>
    </row>
    <row r="88" spans="1:7" ht="26.25" customHeight="1" x14ac:dyDescent="0.4">
      <c r="A88" s="67" t="s">
        <v>47</v>
      </c>
      <c r="B88" s="700"/>
      <c r="C88" s="700"/>
      <c r="D88" s="56"/>
      <c r="E88" s="56"/>
      <c r="F88" s="56"/>
      <c r="G88" s="56"/>
    </row>
    <row r="89" spans="1:7" ht="27" customHeight="1" x14ac:dyDescent="0.4">
      <c r="A89" s="67" t="s">
        <v>5</v>
      </c>
      <c r="B89" s="68">
        <f>B32</f>
        <v>1</v>
      </c>
      <c r="C89" s="56"/>
      <c r="D89" s="56"/>
      <c r="E89" s="56"/>
      <c r="F89" s="56"/>
      <c r="G89" s="56"/>
    </row>
    <row r="90" spans="1:7" ht="27" customHeight="1" x14ac:dyDescent="0.4">
      <c r="A90" s="67" t="s">
        <v>48</v>
      </c>
      <c r="B90" s="68">
        <f>B33</f>
        <v>0</v>
      </c>
      <c r="C90" s="701" t="s">
        <v>105</v>
      </c>
      <c r="D90" s="702"/>
      <c r="E90" s="702"/>
      <c r="F90" s="702"/>
      <c r="G90" s="703"/>
    </row>
    <row r="91" spans="1:7" ht="18.75" customHeight="1" x14ac:dyDescent="0.3">
      <c r="A91" s="67" t="s">
        <v>50</v>
      </c>
      <c r="B91" s="71">
        <f>B89-B90</f>
        <v>1</v>
      </c>
      <c r="C91" s="170"/>
      <c r="D91" s="170"/>
      <c r="E91" s="170"/>
      <c r="F91" s="170"/>
      <c r="G91" s="171"/>
    </row>
    <row r="92" spans="1:7" ht="19.5" customHeight="1" x14ac:dyDescent="0.3">
      <c r="A92" s="67"/>
      <c r="B92" s="71"/>
      <c r="C92" s="170"/>
      <c r="D92" s="170"/>
      <c r="E92" s="170"/>
      <c r="F92" s="170"/>
      <c r="G92" s="171"/>
    </row>
    <row r="93" spans="1:7" ht="27" customHeight="1" x14ac:dyDescent="0.4">
      <c r="A93" s="67" t="s">
        <v>51</v>
      </c>
      <c r="B93" s="73">
        <v>1</v>
      </c>
      <c r="C93" s="686" t="s">
        <v>106</v>
      </c>
      <c r="D93" s="687"/>
      <c r="E93" s="687"/>
      <c r="F93" s="687"/>
      <c r="G93" s="687"/>
    </row>
    <row r="94" spans="1:7" ht="27" customHeight="1" x14ac:dyDescent="0.4">
      <c r="A94" s="67" t="s">
        <v>53</v>
      </c>
      <c r="B94" s="73">
        <v>1</v>
      </c>
      <c r="C94" s="686" t="s">
        <v>107</v>
      </c>
      <c r="D94" s="687"/>
      <c r="E94" s="687"/>
      <c r="F94" s="687"/>
      <c r="G94" s="687"/>
    </row>
    <row r="95" spans="1:7" ht="18.75" customHeight="1" x14ac:dyDescent="0.3">
      <c r="A95" s="67"/>
      <c r="B95" s="74"/>
      <c r="C95" s="75"/>
      <c r="D95" s="75"/>
      <c r="E95" s="75"/>
      <c r="F95" s="75"/>
      <c r="G95" s="75"/>
    </row>
    <row r="96" spans="1:7" ht="18.75" customHeight="1" x14ac:dyDescent="0.3">
      <c r="A96" s="67" t="s">
        <v>55</v>
      </c>
      <c r="B96" s="76">
        <f>B93/B94</f>
        <v>1</v>
      </c>
      <c r="C96" s="56" t="s">
        <v>56</v>
      </c>
      <c r="D96" s="56"/>
      <c r="E96" s="56"/>
      <c r="F96" s="56"/>
      <c r="G96" s="56"/>
    </row>
    <row r="97" spans="1:7" ht="19.5" customHeight="1" x14ac:dyDescent="0.3">
      <c r="A97" s="65"/>
      <c r="B97" s="65"/>
      <c r="C97" s="56"/>
      <c r="D97" s="56"/>
      <c r="E97" s="56"/>
      <c r="F97" s="56"/>
      <c r="G97" s="56"/>
    </row>
    <row r="98" spans="1:7" ht="27" customHeight="1" x14ac:dyDescent="0.4">
      <c r="A98" s="77" t="s">
        <v>57</v>
      </c>
      <c r="B98" s="172">
        <v>1</v>
      </c>
      <c r="C98" s="56"/>
      <c r="D98" s="173" t="s">
        <v>58</v>
      </c>
      <c r="E98" s="174"/>
      <c r="F98" s="688" t="s">
        <v>59</v>
      </c>
      <c r="G98" s="689"/>
    </row>
    <row r="99" spans="1:7" ht="26.25" customHeight="1" x14ac:dyDescent="0.4">
      <c r="A99" s="79" t="s">
        <v>60</v>
      </c>
      <c r="B99" s="175">
        <v>1</v>
      </c>
      <c r="C99" s="81" t="s">
        <v>61</v>
      </c>
      <c r="D99" s="82" t="s">
        <v>62</v>
      </c>
      <c r="E99" s="83" t="s">
        <v>63</v>
      </c>
      <c r="F99" s="82" t="s">
        <v>62</v>
      </c>
      <c r="G99" s="84" t="s">
        <v>63</v>
      </c>
    </row>
    <row r="100" spans="1:7" ht="26.25" customHeight="1" x14ac:dyDescent="0.4">
      <c r="A100" s="79" t="s">
        <v>64</v>
      </c>
      <c r="B100" s="175">
        <v>1</v>
      </c>
      <c r="C100" s="85">
        <v>1</v>
      </c>
      <c r="D100" s="86"/>
      <c r="E100" s="176" t="str">
        <f>IF(ISBLANK(D100),"-",$D$110/$D$107*D100)</f>
        <v>-</v>
      </c>
      <c r="F100" s="177"/>
      <c r="G100" s="88" t="str">
        <f>IF(ISBLANK(F100),"-",$D$110/$F$107*F100)</f>
        <v>-</v>
      </c>
    </row>
    <row r="101" spans="1:7" ht="26.25" customHeight="1" x14ac:dyDescent="0.4">
      <c r="A101" s="79" t="s">
        <v>65</v>
      </c>
      <c r="B101" s="175">
        <v>1</v>
      </c>
      <c r="C101" s="89">
        <v>2</v>
      </c>
      <c r="D101" s="90"/>
      <c r="E101" s="178" t="str">
        <f>IF(ISBLANK(D101),"-",$D$110/$D$107*D101)</f>
        <v>-</v>
      </c>
      <c r="F101" s="68"/>
      <c r="G101" s="92" t="str">
        <f>IF(ISBLANK(F101),"-",$D$110/$F$107*F101)</f>
        <v>-</v>
      </c>
    </row>
    <row r="102" spans="1:7" ht="26.25" customHeight="1" x14ac:dyDescent="0.4">
      <c r="A102" s="79" t="s">
        <v>66</v>
      </c>
      <c r="B102" s="175">
        <v>1</v>
      </c>
      <c r="C102" s="89">
        <v>3</v>
      </c>
      <c r="D102" s="90"/>
      <c r="E102" s="178" t="str">
        <f>IF(ISBLANK(D102),"-",$D$110/$D$107*D102)</f>
        <v>-</v>
      </c>
      <c r="F102" s="179"/>
      <c r="G102" s="92" t="str">
        <f>IF(ISBLANK(F102),"-",$D$110/$F$107*F102)</f>
        <v>-</v>
      </c>
    </row>
    <row r="103" spans="1:7" ht="26.25" customHeight="1" x14ac:dyDescent="0.4">
      <c r="A103" s="79" t="s">
        <v>67</v>
      </c>
      <c r="B103" s="175">
        <v>1</v>
      </c>
      <c r="C103" s="93">
        <v>4</v>
      </c>
      <c r="D103" s="94"/>
      <c r="E103" s="180" t="str">
        <f>IF(ISBLANK(D103),"-",$D$110/$D$107*D103)</f>
        <v>-</v>
      </c>
      <c r="F103" s="181"/>
      <c r="G103" s="96" t="str">
        <f>IF(ISBLANK(F103),"-",$D$110/$F$107*F103)</f>
        <v>-</v>
      </c>
    </row>
    <row r="104" spans="1:7" ht="27" customHeight="1" x14ac:dyDescent="0.4">
      <c r="A104" s="79" t="s">
        <v>68</v>
      </c>
      <c r="B104" s="175">
        <v>1</v>
      </c>
      <c r="C104" s="97" t="s">
        <v>69</v>
      </c>
      <c r="D104" s="182" t="e">
        <f>AVERAGE(D100:D103)</f>
        <v>#DIV/0!</v>
      </c>
      <c r="E104" s="99" t="e">
        <f>AVERAGE(E100:E103)</f>
        <v>#DIV/0!</v>
      </c>
      <c r="F104" s="182" t="e">
        <f>AVERAGE(F100:F103)</f>
        <v>#DIV/0!</v>
      </c>
      <c r="G104" s="183" t="e">
        <f>AVERAGE(G100:G103)</f>
        <v>#DIV/0!</v>
      </c>
    </row>
    <row r="105" spans="1:7" ht="26.25" customHeight="1" x14ac:dyDescent="0.4">
      <c r="A105" s="79" t="s">
        <v>70</v>
      </c>
      <c r="B105" s="175">
        <v>1</v>
      </c>
      <c r="C105" s="101" t="s">
        <v>71</v>
      </c>
      <c r="D105" s="184"/>
      <c r="E105" s="103"/>
      <c r="F105" s="102"/>
      <c r="G105" s="56"/>
    </row>
    <row r="106" spans="1:7" ht="26.25" customHeight="1" x14ac:dyDescent="0.4">
      <c r="A106" s="79" t="s">
        <v>72</v>
      </c>
      <c r="B106" s="175">
        <v>1</v>
      </c>
      <c r="C106" s="104" t="s">
        <v>73</v>
      </c>
      <c r="D106" s="185">
        <f>D105*$B$96</f>
        <v>0</v>
      </c>
      <c r="E106" s="106"/>
      <c r="F106" s="105">
        <f>F105*$B$96</f>
        <v>0</v>
      </c>
      <c r="G106" s="56"/>
    </row>
    <row r="107" spans="1:7" ht="19.5" customHeight="1" x14ac:dyDescent="0.3">
      <c r="A107" s="79" t="s">
        <v>74</v>
      </c>
      <c r="B107" s="217">
        <f>(B106/B105)*(B104/B103)*(B102/B101)*(B100/B99)*B98</f>
        <v>1</v>
      </c>
      <c r="C107" s="104" t="s">
        <v>75</v>
      </c>
      <c r="D107" s="186">
        <f>D106*$B$91/100</f>
        <v>0</v>
      </c>
      <c r="E107" s="109"/>
      <c r="F107" s="108">
        <f>F106*$B$91/100</f>
        <v>0</v>
      </c>
      <c r="G107" s="56"/>
    </row>
    <row r="108" spans="1:7" ht="19.5" customHeight="1" x14ac:dyDescent="0.3">
      <c r="A108" s="690" t="s">
        <v>76</v>
      </c>
      <c r="B108" s="691"/>
      <c r="C108" s="104" t="s">
        <v>77</v>
      </c>
      <c r="D108" s="185">
        <f>D107/$B$107</f>
        <v>0</v>
      </c>
      <c r="E108" s="109"/>
      <c r="F108" s="110">
        <f>F107/$B$107</f>
        <v>0</v>
      </c>
      <c r="G108" s="187"/>
    </row>
    <row r="109" spans="1:7" ht="19.5" customHeight="1" x14ac:dyDescent="0.3">
      <c r="A109" s="692"/>
      <c r="B109" s="693"/>
      <c r="C109" s="235" t="s">
        <v>78</v>
      </c>
      <c r="D109" s="189">
        <f>$B$56/$B$125</f>
        <v>10</v>
      </c>
      <c r="E109" s="56"/>
      <c r="F109" s="113"/>
      <c r="G109" s="190"/>
    </row>
    <row r="110" spans="1:7" ht="18.75" customHeight="1" x14ac:dyDescent="0.3">
      <c r="A110" s="56"/>
      <c r="B110" s="56"/>
      <c r="C110" s="188" t="s">
        <v>79</v>
      </c>
      <c r="D110" s="185">
        <f>D109*$B$107</f>
        <v>10</v>
      </c>
      <c r="E110" s="56"/>
      <c r="F110" s="113"/>
      <c r="G110" s="187"/>
    </row>
    <row r="111" spans="1:7" ht="19.5" customHeight="1" x14ac:dyDescent="0.3">
      <c r="A111" s="56"/>
      <c r="B111" s="56"/>
      <c r="C111" s="191" t="s">
        <v>80</v>
      </c>
      <c r="D111" s="192">
        <f>D110/B96</f>
        <v>10</v>
      </c>
      <c r="E111" s="56"/>
      <c r="F111" s="118"/>
      <c r="G111" s="187"/>
    </row>
    <row r="112" spans="1:7" ht="18.75" customHeight="1" x14ac:dyDescent="0.3">
      <c r="A112" s="56"/>
      <c r="B112" s="56"/>
      <c r="C112" s="193" t="s">
        <v>81</v>
      </c>
      <c r="D112" s="194" t="e">
        <f>AVERAGE(E100:E103,G100:G103)</f>
        <v>#DIV/0!</v>
      </c>
      <c r="E112" s="56"/>
      <c r="F112" s="118"/>
      <c r="G112" s="195"/>
    </row>
    <row r="113" spans="1:7" ht="18.75" customHeight="1" x14ac:dyDescent="0.3">
      <c r="A113" s="56"/>
      <c r="B113" s="56"/>
      <c r="C113" s="196" t="s">
        <v>82</v>
      </c>
      <c r="D113" s="197" t="e">
        <f>STDEV(E100:E103,G100:G103)/D112</f>
        <v>#DIV/0!</v>
      </c>
      <c r="E113" s="56"/>
      <c r="F113" s="118"/>
      <c r="G113" s="187"/>
    </row>
    <row r="114" spans="1:7" ht="19.5" customHeight="1" x14ac:dyDescent="0.3">
      <c r="A114" s="56"/>
      <c r="B114" s="56"/>
      <c r="C114" s="198" t="s">
        <v>19</v>
      </c>
      <c r="D114" s="199">
        <f>COUNT(E100:E103,G100:G103)</f>
        <v>0</v>
      </c>
      <c r="E114" s="56"/>
      <c r="F114" s="118"/>
      <c r="G114" s="187"/>
    </row>
    <row r="115" spans="1:7" ht="19.5" customHeight="1" x14ac:dyDescent="0.3">
      <c r="A115" s="57"/>
      <c r="B115" s="57"/>
      <c r="C115" s="57"/>
      <c r="D115" s="57"/>
      <c r="E115" s="57"/>
      <c r="F115" s="56"/>
      <c r="G115" s="56"/>
    </row>
    <row r="116" spans="1:7" ht="26.25" customHeight="1" x14ac:dyDescent="0.4">
      <c r="A116" s="77" t="s">
        <v>108</v>
      </c>
      <c r="B116" s="172">
        <v>1</v>
      </c>
      <c r="C116" s="200" t="s">
        <v>109</v>
      </c>
      <c r="D116" s="201" t="s">
        <v>62</v>
      </c>
      <c r="E116" s="202" t="s">
        <v>110</v>
      </c>
      <c r="F116" s="203" t="s">
        <v>111</v>
      </c>
      <c r="G116" s="56"/>
    </row>
    <row r="117" spans="1:7" ht="26.25" customHeight="1" x14ac:dyDescent="0.4">
      <c r="A117" s="79" t="s">
        <v>112</v>
      </c>
      <c r="B117" s="175">
        <v>1</v>
      </c>
      <c r="C117" s="137">
        <v>1</v>
      </c>
      <c r="D117" s="204"/>
      <c r="E117" s="205" t="str">
        <f t="shared" ref="E117:E122" si="3">IF(ISBLANK(D117),"-",D117/$D$112*$D$109*$B$125)</f>
        <v>-</v>
      </c>
      <c r="F117" s="206" t="str">
        <f t="shared" ref="F117:F122" si="4">IF(ISBLANK(D117), "-", E117/$B$56)</f>
        <v>-</v>
      </c>
      <c r="G117" s="56"/>
    </row>
    <row r="118" spans="1:7" ht="26.25" customHeight="1" x14ac:dyDescent="0.4">
      <c r="A118" s="79" t="s">
        <v>113</v>
      </c>
      <c r="B118" s="175">
        <v>1</v>
      </c>
      <c r="C118" s="137">
        <v>2</v>
      </c>
      <c r="D118" s="204"/>
      <c r="E118" s="207" t="str">
        <f t="shared" si="3"/>
        <v>-</v>
      </c>
      <c r="F118" s="208" t="str">
        <f t="shared" si="4"/>
        <v>-</v>
      </c>
      <c r="G118" s="56"/>
    </row>
    <row r="119" spans="1:7" ht="26.25" customHeight="1" x14ac:dyDescent="0.4">
      <c r="A119" s="79" t="s">
        <v>114</v>
      </c>
      <c r="B119" s="175">
        <v>1</v>
      </c>
      <c r="C119" s="137">
        <v>3</v>
      </c>
      <c r="D119" s="204"/>
      <c r="E119" s="207" t="str">
        <f t="shared" si="3"/>
        <v>-</v>
      </c>
      <c r="F119" s="208" t="str">
        <f t="shared" si="4"/>
        <v>-</v>
      </c>
      <c r="G119" s="56"/>
    </row>
    <row r="120" spans="1:7" ht="26.25" customHeight="1" x14ac:dyDescent="0.4">
      <c r="A120" s="79" t="s">
        <v>115</v>
      </c>
      <c r="B120" s="175">
        <v>1</v>
      </c>
      <c r="C120" s="137">
        <v>4</v>
      </c>
      <c r="D120" s="204"/>
      <c r="E120" s="207" t="str">
        <f t="shared" si="3"/>
        <v>-</v>
      </c>
      <c r="F120" s="208" t="str">
        <f t="shared" si="4"/>
        <v>-</v>
      </c>
      <c r="G120" s="56"/>
    </row>
    <row r="121" spans="1:7" ht="26.25" customHeight="1" x14ac:dyDescent="0.4">
      <c r="A121" s="79" t="s">
        <v>116</v>
      </c>
      <c r="B121" s="175">
        <v>1</v>
      </c>
      <c r="C121" s="137">
        <v>5</v>
      </c>
      <c r="D121" s="204"/>
      <c r="E121" s="207" t="str">
        <f t="shared" si="3"/>
        <v>-</v>
      </c>
      <c r="F121" s="208" t="str">
        <f t="shared" si="4"/>
        <v>-</v>
      </c>
      <c r="G121" s="56"/>
    </row>
    <row r="122" spans="1:7" ht="26.25" customHeight="1" x14ac:dyDescent="0.4">
      <c r="A122" s="79" t="s">
        <v>117</v>
      </c>
      <c r="B122" s="175">
        <v>1</v>
      </c>
      <c r="C122" s="209">
        <v>6</v>
      </c>
      <c r="D122" s="210"/>
      <c r="E122" s="211" t="str">
        <f t="shared" si="3"/>
        <v>-</v>
      </c>
      <c r="F122" s="212" t="str">
        <f t="shared" si="4"/>
        <v>-</v>
      </c>
      <c r="G122" s="56"/>
    </row>
    <row r="123" spans="1:7" ht="26.25" customHeight="1" x14ac:dyDescent="0.4">
      <c r="A123" s="79" t="s">
        <v>118</v>
      </c>
      <c r="B123" s="175">
        <v>1</v>
      </c>
      <c r="C123" s="137"/>
      <c r="D123" s="213"/>
      <c r="E123" s="157"/>
      <c r="F123" s="140"/>
      <c r="G123" s="56"/>
    </row>
    <row r="124" spans="1:7" ht="26.25" customHeight="1" x14ac:dyDescent="0.4">
      <c r="A124" s="79" t="s">
        <v>119</v>
      </c>
      <c r="B124" s="175">
        <v>1</v>
      </c>
      <c r="C124" s="137"/>
      <c r="D124" s="214"/>
      <c r="E124" s="215" t="s">
        <v>69</v>
      </c>
      <c r="F124" s="216" t="e">
        <f>AVERAGE(F117:F122)</f>
        <v>#DIV/0!</v>
      </c>
      <c r="G124" s="56"/>
    </row>
    <row r="125" spans="1:7" ht="27" customHeight="1" x14ac:dyDescent="0.4">
      <c r="A125" s="79" t="s">
        <v>120</v>
      </c>
      <c r="B125" s="217">
        <f>(B124/B123)*(B122/B121)*(B120/B119)*(B118/B117)*B116</f>
        <v>1</v>
      </c>
      <c r="C125" s="218"/>
      <c r="D125" s="219"/>
      <c r="E125" s="115" t="s">
        <v>82</v>
      </c>
      <c r="F125" s="152" t="e">
        <f>STDEV(F117:F122)/F124</f>
        <v>#DIV/0!</v>
      </c>
      <c r="G125" s="56"/>
    </row>
    <row r="126" spans="1:7" ht="27" customHeight="1" x14ac:dyDescent="0.4">
      <c r="A126" s="690" t="s">
        <v>76</v>
      </c>
      <c r="B126" s="691"/>
      <c r="C126" s="220"/>
      <c r="D126" s="221"/>
      <c r="E126" s="222" t="s">
        <v>19</v>
      </c>
      <c r="F126" s="223">
        <f>COUNT(F117:F122)</f>
        <v>0</v>
      </c>
      <c r="G126" s="56"/>
    </row>
    <row r="127" spans="1:7" ht="19.5" customHeight="1" x14ac:dyDescent="0.3">
      <c r="A127" s="692"/>
      <c r="B127" s="693"/>
      <c r="C127" s="157"/>
      <c r="D127" s="157"/>
      <c r="E127" s="157"/>
      <c r="F127" s="213"/>
      <c r="G127" s="157"/>
    </row>
    <row r="128" spans="1:7" ht="18.75" customHeight="1" x14ac:dyDescent="0.3">
      <c r="A128" s="75"/>
      <c r="B128" s="75"/>
      <c r="C128" s="157"/>
      <c r="D128" s="157"/>
      <c r="E128" s="157"/>
      <c r="F128" s="213"/>
      <c r="G128" s="157"/>
    </row>
    <row r="129" spans="1:7" ht="18.75" customHeight="1" x14ac:dyDescent="0.3">
      <c r="A129" s="66" t="s">
        <v>94</v>
      </c>
      <c r="B129" s="159" t="s">
        <v>121</v>
      </c>
      <c r="C129" s="694" t="str">
        <f>B20</f>
        <v>Bisoprol fumarate 5 mg,Amlodine Besilate 5 mg per tablets.</v>
      </c>
      <c r="D129" s="694"/>
      <c r="E129" s="160" t="s">
        <v>122</v>
      </c>
      <c r="F129" s="160"/>
      <c r="G129" s="163" t="e">
        <f>F124</f>
        <v>#DIV/0!</v>
      </c>
    </row>
    <row r="130" spans="1:7" ht="19.5" customHeight="1" x14ac:dyDescent="0.3">
      <c r="A130" s="224"/>
      <c r="B130" s="224"/>
      <c r="C130" s="225"/>
      <c r="D130" s="225"/>
      <c r="E130" s="225"/>
      <c r="F130" s="225"/>
      <c r="G130" s="225"/>
    </row>
    <row r="131" spans="1:7" ht="18.75" customHeight="1" x14ac:dyDescent="0.3">
      <c r="A131" s="56"/>
      <c r="B131" s="685" t="s">
        <v>25</v>
      </c>
      <c r="C131" s="685"/>
      <c r="D131" s="56"/>
      <c r="E131" s="226" t="s">
        <v>26</v>
      </c>
      <c r="F131" s="227"/>
      <c r="G131" s="234" t="s">
        <v>27</v>
      </c>
    </row>
    <row r="132" spans="1:7" ht="60" customHeight="1" x14ac:dyDescent="0.3">
      <c r="A132" s="228" t="s">
        <v>28</v>
      </c>
      <c r="B132" s="229"/>
      <c r="C132" s="229"/>
      <c r="D132" s="56"/>
      <c r="E132" s="229"/>
      <c r="F132" s="157"/>
      <c r="G132" s="230"/>
    </row>
    <row r="133" spans="1:7" ht="60" customHeight="1" x14ac:dyDescent="0.3">
      <c r="A133" s="228" t="s">
        <v>29</v>
      </c>
      <c r="B133" s="231"/>
      <c r="C133" s="231"/>
      <c r="D133" s="56"/>
      <c r="E133" s="231"/>
      <c r="F133" s="157"/>
      <c r="G133" s="232"/>
    </row>
    <row r="250" spans="1:1" x14ac:dyDescent="0.2">
      <c r="A250">
        <v>0</v>
      </c>
    </row>
  </sheetData>
  <sheetProtection password="F258" sheet="1" objects="1" scenarios="1" formatCells="0" formatColumns="0"/>
  <mergeCells count="26">
    <mergeCell ref="A16:G16"/>
    <mergeCell ref="B18:C18"/>
    <mergeCell ref="B20:C20"/>
    <mergeCell ref="B26:C26"/>
    <mergeCell ref="B27:C27"/>
    <mergeCell ref="C31:G31"/>
    <mergeCell ref="C32:G32"/>
    <mergeCell ref="D36:E36"/>
    <mergeCell ref="F36:G36"/>
    <mergeCell ref="A46:B47"/>
    <mergeCell ref="A1:G7"/>
    <mergeCell ref="A8:G14"/>
    <mergeCell ref="B131:C131"/>
    <mergeCell ref="C93:G93"/>
    <mergeCell ref="C94:G94"/>
    <mergeCell ref="F98:G98"/>
    <mergeCell ref="A108:B109"/>
    <mergeCell ref="A126:B127"/>
    <mergeCell ref="C129:D129"/>
    <mergeCell ref="A68:B69"/>
    <mergeCell ref="C74:D74"/>
    <mergeCell ref="B78:C78"/>
    <mergeCell ref="B87:C87"/>
    <mergeCell ref="B88:C88"/>
    <mergeCell ref="C90:G90"/>
    <mergeCell ref="C29:G29"/>
  </mergeCells>
  <conditionalFormatting sqref="D51">
    <cfRule type="cellIs" dxfId="5" priority="1" operator="greaterThan">
      <formula>0.02</formula>
    </cfRule>
  </conditionalFormatting>
  <conditionalFormatting sqref="C83">
    <cfRule type="cellIs" dxfId="4" priority="2" operator="greaterThan">
      <formula>15</formula>
    </cfRule>
  </conditionalFormatting>
  <conditionalFormatting sqref="D113">
    <cfRule type="cellIs" dxfId="3" priority="3" operator="greaterThan">
      <formula>0.02</formula>
    </cfRule>
  </conditionalFormatting>
  <pageMargins left="0.7" right="0.7" top="0.75" bottom="0.75" header="0.3" footer="0.3"/>
  <pageSetup scale="35" orientation="portrait" r:id="rId1"/>
  <headerFooter>
    <oddHeader>&amp;LVer 2&amp;CPage &amp;P of &amp;N&amp;R&amp;D &amp;T</oddHeader>
    <oddFooter>&amp;LNQCL/ADDO/014</oddFooter>
  </headerFooter>
  <rowBreaks count="1" manualBreakCount="1">
    <brk id="84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0"/>
  <sheetViews>
    <sheetView tabSelected="1" view="pageBreakPreview" topLeftCell="A29" zoomScale="70" zoomScaleNormal="70" zoomScaleSheetLayoutView="70" workbookViewId="0">
      <selection activeCell="B27" sqref="B27:C27"/>
    </sheetView>
  </sheetViews>
  <sheetFormatPr defaultRowHeight="12.75" x14ac:dyDescent="0.2"/>
  <cols>
    <col min="1" max="1" width="54.85546875" customWidth="1"/>
    <col min="2" max="2" width="39.42578125" customWidth="1"/>
    <col min="3" max="3" width="42.5703125" customWidth="1"/>
    <col min="4" max="4" width="21" customWidth="1"/>
    <col min="5" max="5" width="28.28515625" customWidth="1"/>
    <col min="6" max="6" width="23.85546875" customWidth="1"/>
    <col min="7" max="7" width="26" customWidth="1"/>
  </cols>
  <sheetData>
    <row r="1" spans="1:7" x14ac:dyDescent="0.2">
      <c r="A1" s="683" t="s">
        <v>44</v>
      </c>
      <c r="B1" s="683"/>
      <c r="C1" s="683"/>
      <c r="D1" s="683"/>
      <c r="E1" s="683"/>
      <c r="F1" s="683"/>
      <c r="G1" s="683"/>
    </row>
    <row r="2" spans="1:7" x14ac:dyDescent="0.2">
      <c r="A2" s="683"/>
      <c r="B2" s="683"/>
      <c r="C2" s="683"/>
      <c r="D2" s="683"/>
      <c r="E2" s="683"/>
      <c r="F2" s="683"/>
      <c r="G2" s="683"/>
    </row>
    <row r="3" spans="1:7" x14ac:dyDescent="0.2">
      <c r="A3" s="683"/>
      <c r="B3" s="683"/>
      <c r="C3" s="683"/>
      <c r="D3" s="683"/>
      <c r="E3" s="683"/>
      <c r="F3" s="683"/>
      <c r="G3" s="683"/>
    </row>
    <row r="4" spans="1:7" x14ac:dyDescent="0.2">
      <c r="A4" s="683"/>
      <c r="B4" s="683"/>
      <c r="C4" s="683"/>
      <c r="D4" s="683"/>
      <c r="E4" s="683"/>
      <c r="F4" s="683"/>
      <c r="G4" s="683"/>
    </row>
    <row r="5" spans="1:7" x14ac:dyDescent="0.2">
      <c r="A5" s="683"/>
      <c r="B5" s="683"/>
      <c r="C5" s="683"/>
      <c r="D5" s="683"/>
      <c r="E5" s="683"/>
      <c r="F5" s="683"/>
      <c r="G5" s="683"/>
    </row>
    <row r="6" spans="1:7" x14ac:dyDescent="0.2">
      <c r="A6" s="683"/>
      <c r="B6" s="683"/>
      <c r="C6" s="683"/>
      <c r="D6" s="683"/>
      <c r="E6" s="683"/>
      <c r="F6" s="683"/>
      <c r="G6" s="683"/>
    </row>
    <row r="7" spans="1:7" x14ac:dyDescent="0.2">
      <c r="A7" s="683"/>
      <c r="B7" s="683"/>
      <c r="C7" s="683"/>
      <c r="D7" s="683"/>
      <c r="E7" s="683"/>
      <c r="F7" s="683"/>
      <c r="G7" s="683"/>
    </row>
    <row r="8" spans="1:7" x14ac:dyDescent="0.2">
      <c r="A8" s="684" t="s">
        <v>45</v>
      </c>
      <c r="B8" s="684"/>
      <c r="C8" s="684"/>
      <c r="D8" s="684"/>
      <c r="E8" s="684"/>
      <c r="F8" s="684"/>
      <c r="G8" s="684"/>
    </row>
    <row r="9" spans="1:7" x14ac:dyDescent="0.2">
      <c r="A9" s="684"/>
      <c r="B9" s="684"/>
      <c r="C9" s="684"/>
      <c r="D9" s="684"/>
      <c r="E9" s="684"/>
      <c r="F9" s="684"/>
      <c r="G9" s="684"/>
    </row>
    <row r="10" spans="1:7" x14ac:dyDescent="0.2">
      <c r="A10" s="684"/>
      <c r="B10" s="684"/>
      <c r="C10" s="684"/>
      <c r="D10" s="684"/>
      <c r="E10" s="684"/>
      <c r="F10" s="684"/>
      <c r="G10" s="684"/>
    </row>
    <row r="11" spans="1:7" x14ac:dyDescent="0.2">
      <c r="A11" s="684"/>
      <c r="B11" s="684"/>
      <c r="C11" s="684"/>
      <c r="D11" s="684"/>
      <c r="E11" s="684"/>
      <c r="F11" s="684"/>
      <c r="G11" s="684"/>
    </row>
    <row r="12" spans="1:7" x14ac:dyDescent="0.2">
      <c r="A12" s="684"/>
      <c r="B12" s="684"/>
      <c r="C12" s="684"/>
      <c r="D12" s="684"/>
      <c r="E12" s="684"/>
      <c r="F12" s="684"/>
      <c r="G12" s="684"/>
    </row>
    <row r="13" spans="1:7" x14ac:dyDescent="0.2">
      <c r="A13" s="684"/>
      <c r="B13" s="684"/>
      <c r="C13" s="684"/>
      <c r="D13" s="684"/>
      <c r="E13" s="684"/>
      <c r="F13" s="684"/>
      <c r="G13" s="684"/>
    </row>
    <row r="14" spans="1:7" x14ac:dyDescent="0.2">
      <c r="A14" s="684"/>
      <c r="B14" s="684"/>
      <c r="C14" s="684"/>
      <c r="D14" s="684"/>
      <c r="E14" s="684"/>
      <c r="F14" s="684"/>
      <c r="G14" s="684"/>
    </row>
    <row r="15" spans="1:7" ht="19.5" customHeight="1" x14ac:dyDescent="0.3">
      <c r="A15" s="239"/>
      <c r="B15" s="239"/>
      <c r="C15" s="239"/>
      <c r="D15" s="239"/>
      <c r="E15" s="239"/>
      <c r="F15" s="239"/>
      <c r="G15" s="239"/>
    </row>
    <row r="16" spans="1:7" ht="19.5" customHeight="1" x14ac:dyDescent="0.3">
      <c r="A16" s="706" t="s">
        <v>30</v>
      </c>
      <c r="B16" s="707"/>
      <c r="C16" s="707"/>
      <c r="D16" s="707"/>
      <c r="E16" s="707"/>
      <c r="F16" s="707"/>
      <c r="G16" s="707"/>
    </row>
    <row r="17" spans="1:7" ht="18.75" customHeight="1" x14ac:dyDescent="0.3">
      <c r="A17" s="240" t="s">
        <v>46</v>
      </c>
      <c r="B17" s="240"/>
      <c r="C17" s="239"/>
      <c r="D17" s="239"/>
      <c r="E17" s="239"/>
      <c r="F17" s="239"/>
      <c r="G17" s="239"/>
    </row>
    <row r="18" spans="1:7" ht="26.25" customHeight="1" x14ac:dyDescent="0.4">
      <c r="A18" s="241" t="s">
        <v>32</v>
      </c>
      <c r="B18" s="699" t="s">
        <v>165</v>
      </c>
      <c r="C18" s="699"/>
      <c r="D18" s="242"/>
      <c r="E18" s="242"/>
      <c r="F18" s="239"/>
      <c r="G18" s="239"/>
    </row>
    <row r="19" spans="1:7" ht="26.25" customHeight="1" x14ac:dyDescent="0.4">
      <c r="A19" s="241" t="s">
        <v>33</v>
      </c>
      <c r="B19" s="415" t="s">
        <v>161</v>
      </c>
      <c r="C19" s="239">
        <v>36</v>
      </c>
      <c r="E19" s="239"/>
      <c r="F19" s="239"/>
      <c r="G19" s="239"/>
    </row>
    <row r="20" spans="1:7" ht="26.25" customHeight="1" x14ac:dyDescent="0.4">
      <c r="A20" s="241" t="s">
        <v>34</v>
      </c>
      <c r="B20" s="700" t="s">
        <v>8</v>
      </c>
      <c r="C20" s="700"/>
      <c r="D20" s="239"/>
      <c r="E20" s="239"/>
      <c r="F20" s="239"/>
      <c r="G20" s="239"/>
    </row>
    <row r="21" spans="1:7" ht="26.25" customHeight="1" x14ac:dyDescent="0.4">
      <c r="A21" s="241" t="s">
        <v>35</v>
      </c>
      <c r="B21" s="243" t="s">
        <v>10</v>
      </c>
      <c r="C21" s="243"/>
      <c r="D21" s="244"/>
      <c r="E21" s="244"/>
      <c r="F21" s="244"/>
      <c r="G21" s="244"/>
    </row>
    <row r="22" spans="1:7" ht="26.25" customHeight="1" x14ac:dyDescent="0.4">
      <c r="A22" s="241" t="s">
        <v>36</v>
      </c>
      <c r="B22" s="245">
        <v>42984.387777777774</v>
      </c>
      <c r="C22" s="246"/>
      <c r="D22" s="239"/>
      <c r="E22" s="239"/>
      <c r="F22" s="239"/>
      <c r="G22" s="239"/>
    </row>
    <row r="23" spans="1:7" ht="26.25" customHeight="1" x14ac:dyDescent="0.4">
      <c r="A23" s="241" t="s">
        <v>37</v>
      </c>
      <c r="B23" s="245"/>
      <c r="C23" s="246"/>
      <c r="D23" s="239"/>
      <c r="E23" s="239"/>
      <c r="F23" s="239"/>
      <c r="G23" s="239"/>
    </row>
    <row r="24" spans="1:7" ht="18.75" customHeight="1" x14ac:dyDescent="0.3">
      <c r="A24" s="241"/>
      <c r="B24" s="247"/>
      <c r="C24" s="239"/>
      <c r="D24" s="239"/>
      <c r="E24" s="239"/>
      <c r="F24" s="239"/>
      <c r="G24" s="239"/>
    </row>
    <row r="25" spans="1:7" ht="18.75" customHeight="1" x14ac:dyDescent="0.3">
      <c r="A25" s="248" t="s">
        <v>1</v>
      </c>
      <c r="B25" s="247"/>
      <c r="C25" s="239"/>
      <c r="D25" s="239"/>
      <c r="E25" s="239"/>
      <c r="F25" s="239"/>
      <c r="G25" s="239"/>
    </row>
    <row r="26" spans="1:7" ht="26.25" customHeight="1" x14ac:dyDescent="0.4">
      <c r="A26" s="249" t="s">
        <v>4</v>
      </c>
      <c r="B26" s="699" t="s">
        <v>156</v>
      </c>
      <c r="C26" s="699"/>
      <c r="D26" s="239"/>
      <c r="E26" s="239"/>
      <c r="F26" s="239"/>
      <c r="G26" s="239"/>
    </row>
    <row r="27" spans="1:7" ht="26.25" customHeight="1" x14ac:dyDescent="0.4">
      <c r="A27" s="250" t="s">
        <v>47</v>
      </c>
      <c r="B27" s="700" t="s">
        <v>157</v>
      </c>
      <c r="C27" s="700"/>
      <c r="D27" s="239"/>
      <c r="E27" s="239"/>
      <c r="F27" s="239"/>
      <c r="G27" s="239"/>
    </row>
    <row r="28" spans="1:7" ht="27" customHeight="1" x14ac:dyDescent="0.4">
      <c r="A28" s="250" t="s">
        <v>5</v>
      </c>
      <c r="B28" s="251">
        <v>100.12</v>
      </c>
      <c r="C28" s="239"/>
      <c r="D28" s="239"/>
      <c r="E28" s="239"/>
      <c r="F28" s="239"/>
      <c r="G28" s="239"/>
    </row>
    <row r="29" spans="1:7" ht="27" customHeight="1" x14ac:dyDescent="0.4">
      <c r="A29" s="250" t="s">
        <v>48</v>
      </c>
      <c r="B29" s="252">
        <v>0</v>
      </c>
      <c r="C29" s="686" t="s">
        <v>49</v>
      </c>
      <c r="D29" s="687"/>
      <c r="E29" s="687"/>
      <c r="F29" s="687"/>
      <c r="G29" s="704"/>
    </row>
    <row r="30" spans="1:7" ht="19.5" customHeight="1" x14ac:dyDescent="0.3">
      <c r="A30" s="250" t="s">
        <v>50</v>
      </c>
      <c r="B30" s="254">
        <f>B28-B29</f>
        <v>100.12</v>
      </c>
      <c r="C30" s="255"/>
      <c r="D30" s="255"/>
      <c r="E30" s="255"/>
      <c r="F30" s="255"/>
      <c r="G30" s="255"/>
    </row>
    <row r="31" spans="1:7" ht="27" customHeight="1" x14ac:dyDescent="0.4">
      <c r="A31" s="250" t="s">
        <v>51</v>
      </c>
      <c r="B31" s="256">
        <v>1</v>
      </c>
      <c r="C31" s="686" t="s">
        <v>52</v>
      </c>
      <c r="D31" s="687"/>
      <c r="E31" s="687"/>
      <c r="F31" s="687"/>
      <c r="G31" s="704"/>
    </row>
    <row r="32" spans="1:7" ht="27" customHeight="1" x14ac:dyDescent="0.4">
      <c r="A32" s="250" t="s">
        <v>53</v>
      </c>
      <c r="B32" s="256">
        <v>1</v>
      </c>
      <c r="C32" s="686" t="s">
        <v>54</v>
      </c>
      <c r="D32" s="687"/>
      <c r="E32" s="687"/>
      <c r="F32" s="687"/>
      <c r="G32" s="704"/>
    </row>
    <row r="33" spans="1:7" ht="18.75" customHeight="1" x14ac:dyDescent="0.3">
      <c r="A33" s="250"/>
      <c r="B33" s="257"/>
      <c r="C33" s="258"/>
      <c r="D33" s="258"/>
      <c r="E33" s="258"/>
      <c r="F33" s="258"/>
      <c r="G33" s="258"/>
    </row>
    <row r="34" spans="1:7" ht="18.75" customHeight="1" x14ac:dyDescent="0.3">
      <c r="A34" s="250" t="s">
        <v>55</v>
      </c>
      <c r="B34" s="259">
        <f>B31/B32</f>
        <v>1</v>
      </c>
      <c r="C34" s="239" t="s">
        <v>56</v>
      </c>
      <c r="D34" s="239"/>
      <c r="E34" s="239"/>
      <c r="F34" s="239"/>
      <c r="G34" s="239"/>
    </row>
    <row r="35" spans="1:7" ht="19.5" customHeight="1" x14ac:dyDescent="0.3">
      <c r="A35" s="250"/>
      <c r="B35" s="254"/>
      <c r="C35" s="253"/>
      <c r="D35" s="253"/>
      <c r="E35" s="253"/>
      <c r="F35" s="253"/>
      <c r="G35" s="239"/>
    </row>
    <row r="36" spans="1:7" ht="27" customHeight="1" x14ac:dyDescent="0.4">
      <c r="A36" s="260" t="s">
        <v>57</v>
      </c>
      <c r="B36" s="261">
        <v>50</v>
      </c>
      <c r="C36" s="239"/>
      <c r="D36" s="688" t="s">
        <v>58</v>
      </c>
      <c r="E36" s="705"/>
      <c r="F36" s="688" t="s">
        <v>59</v>
      </c>
      <c r="G36" s="689"/>
    </row>
    <row r="37" spans="1:7" ht="26.25" customHeight="1" x14ac:dyDescent="0.4">
      <c r="A37" s="262" t="s">
        <v>60</v>
      </c>
      <c r="B37" s="263">
        <v>5</v>
      </c>
      <c r="C37" s="264" t="s">
        <v>61</v>
      </c>
      <c r="D37" s="265" t="s">
        <v>62</v>
      </c>
      <c r="E37" s="266" t="s">
        <v>63</v>
      </c>
      <c r="F37" s="265" t="s">
        <v>62</v>
      </c>
      <c r="G37" s="267" t="s">
        <v>63</v>
      </c>
    </row>
    <row r="38" spans="1:7" ht="26.25" customHeight="1" x14ac:dyDescent="0.4">
      <c r="A38" s="262" t="s">
        <v>64</v>
      </c>
      <c r="B38" s="263">
        <v>10</v>
      </c>
      <c r="C38" s="268">
        <v>1</v>
      </c>
      <c r="D38" s="269">
        <v>34192402</v>
      </c>
      <c r="E38" s="270">
        <f>IF(ISBLANK(D38),"-",$D$48/$D$45*D38)</f>
        <v>32536308.57501499</v>
      </c>
      <c r="F38" s="269">
        <v>33665308</v>
      </c>
      <c r="G38" s="271">
        <f>IF(ISBLANK(F38),"-",$D$48/$F$45*F38)</f>
        <v>31773413.793318857</v>
      </c>
    </row>
    <row r="39" spans="1:7" ht="26.25" customHeight="1" x14ac:dyDescent="0.4">
      <c r="A39" s="262" t="s">
        <v>65</v>
      </c>
      <c r="B39" s="263">
        <v>1</v>
      </c>
      <c r="C39" s="272">
        <v>2</v>
      </c>
      <c r="D39" s="273">
        <v>34147833</v>
      </c>
      <c r="E39" s="274">
        <f>IF(ISBLANK(D39),"-",$D$48/$D$45*D39)</f>
        <v>32493898.254240219</v>
      </c>
      <c r="F39" s="273">
        <v>33985935</v>
      </c>
      <c r="G39" s="275">
        <f>IF(ISBLANK(F39),"-",$D$48/$F$45*F39)</f>
        <v>32076022.471199077</v>
      </c>
    </row>
    <row r="40" spans="1:7" ht="26.25" customHeight="1" x14ac:dyDescent="0.4">
      <c r="A40" s="262" t="s">
        <v>66</v>
      </c>
      <c r="B40" s="263">
        <v>1</v>
      </c>
      <c r="C40" s="272">
        <v>3</v>
      </c>
      <c r="D40" s="273">
        <v>34153727</v>
      </c>
      <c r="E40" s="274">
        <f>IF(ISBLANK(D40),"-",$D$48/$D$45*D40)</f>
        <v>32499506.781033427</v>
      </c>
      <c r="F40" s="273">
        <v>33974516</v>
      </c>
      <c r="G40" s="275">
        <f>IF(ISBLANK(F40),"-",$D$48/$F$45*F40)</f>
        <v>32065245.186401743</v>
      </c>
    </row>
    <row r="41" spans="1:7" ht="26.25" customHeight="1" x14ac:dyDescent="0.4">
      <c r="A41" s="262" t="s">
        <v>67</v>
      </c>
      <c r="B41" s="263">
        <v>1</v>
      </c>
      <c r="C41" s="276">
        <v>4</v>
      </c>
      <c r="D41" s="277"/>
      <c r="E41" s="278" t="str">
        <f>IF(ISBLANK(D41),"-",$D$48/$D$45*D41)</f>
        <v>-</v>
      </c>
      <c r="F41" s="277"/>
      <c r="G41" s="279" t="str">
        <f>IF(ISBLANK(F41),"-",$D$48/$F$45*F41)</f>
        <v>-</v>
      </c>
    </row>
    <row r="42" spans="1:7" ht="27" customHeight="1" x14ac:dyDescent="0.4">
      <c r="A42" s="262" t="s">
        <v>68</v>
      </c>
      <c r="B42" s="263">
        <v>1</v>
      </c>
      <c r="C42" s="280" t="s">
        <v>69</v>
      </c>
      <c r="D42" s="281">
        <f>AVERAGE(D38:D41)</f>
        <v>34164654</v>
      </c>
      <c r="E42" s="282">
        <f>AVERAGE(E38:E41)</f>
        <v>32509904.536762878</v>
      </c>
      <c r="F42" s="281">
        <f>AVERAGE(F38:F41)</f>
        <v>33875253</v>
      </c>
      <c r="G42" s="283">
        <f>AVERAGE(G38:G41)</f>
        <v>31971560.483639892</v>
      </c>
    </row>
    <row r="43" spans="1:7" ht="26.25" customHeight="1" x14ac:dyDescent="0.4">
      <c r="A43" s="262" t="s">
        <v>70</v>
      </c>
      <c r="B43" s="263">
        <v>1</v>
      </c>
      <c r="C43" s="284" t="s">
        <v>71</v>
      </c>
      <c r="D43" s="285">
        <v>14.59</v>
      </c>
      <c r="E43" s="286"/>
      <c r="F43" s="285">
        <v>14.71</v>
      </c>
      <c r="G43" s="239"/>
    </row>
    <row r="44" spans="1:7" ht="26.25" customHeight="1" x14ac:dyDescent="0.4">
      <c r="A44" s="262" t="s">
        <v>72</v>
      </c>
      <c r="B44" s="263">
        <v>1</v>
      </c>
      <c r="C44" s="287" t="s">
        <v>73</v>
      </c>
      <c r="D44" s="288">
        <f>D43*$B$34</f>
        <v>14.59</v>
      </c>
      <c r="E44" s="289"/>
      <c r="F44" s="288">
        <f>F43*$B$34</f>
        <v>14.71</v>
      </c>
      <c r="G44" s="239"/>
    </row>
    <row r="45" spans="1:7" ht="19.5" customHeight="1" x14ac:dyDescent="0.3">
      <c r="A45" s="262" t="s">
        <v>74</v>
      </c>
      <c r="B45" s="290">
        <f>(B44/B43)*(B42/B41)*(B40/B39)*(B38/B37)*B36</f>
        <v>100</v>
      </c>
      <c r="C45" s="287" t="s">
        <v>75</v>
      </c>
      <c r="D45" s="291">
        <f>D44*$B$30/100</f>
        <v>14.607508000000001</v>
      </c>
      <c r="E45" s="292"/>
      <c r="F45" s="291">
        <f>F44*$B$30/100</f>
        <v>14.727652000000001</v>
      </c>
      <c r="G45" s="239"/>
    </row>
    <row r="46" spans="1:7" ht="19.5" customHeight="1" x14ac:dyDescent="0.3">
      <c r="A46" s="690" t="s">
        <v>76</v>
      </c>
      <c r="B46" s="691"/>
      <c r="C46" s="287" t="s">
        <v>77</v>
      </c>
      <c r="D46" s="288">
        <f>D45/$B$45</f>
        <v>0.14607508000000002</v>
      </c>
      <c r="E46" s="292"/>
      <c r="F46" s="293">
        <f>F45/$B$45</f>
        <v>0.14727652000000002</v>
      </c>
      <c r="G46" s="239"/>
    </row>
    <row r="47" spans="1:7" ht="27" customHeight="1" x14ac:dyDescent="0.4">
      <c r="A47" s="692"/>
      <c r="B47" s="693"/>
      <c r="C47" s="294" t="s">
        <v>78</v>
      </c>
      <c r="D47" s="295">
        <v>0.13900000000000001</v>
      </c>
      <c r="E47" s="239"/>
      <c r="F47" s="296"/>
      <c r="G47" s="239"/>
    </row>
    <row r="48" spans="1:7" ht="18.75" customHeight="1" x14ac:dyDescent="0.3">
      <c r="A48" s="239"/>
      <c r="B48" s="239"/>
      <c r="C48" s="297" t="s">
        <v>79</v>
      </c>
      <c r="D48" s="291">
        <f>D47*$B$45</f>
        <v>13.900000000000002</v>
      </c>
      <c r="E48" s="239"/>
      <c r="F48" s="296"/>
      <c r="G48" s="239"/>
    </row>
    <row r="49" spans="1:7" ht="19.5" customHeight="1" x14ac:dyDescent="0.3">
      <c r="A49" s="239"/>
      <c r="B49" s="239"/>
      <c r="C49" s="298" t="s">
        <v>80</v>
      </c>
      <c r="D49" s="299">
        <f>D48/B34</f>
        <v>13.900000000000002</v>
      </c>
      <c r="E49" s="239"/>
      <c r="F49" s="296"/>
      <c r="G49" s="239"/>
    </row>
    <row r="50" spans="1:7" ht="18.75" customHeight="1" x14ac:dyDescent="0.3">
      <c r="A50" s="239"/>
      <c r="B50" s="239"/>
      <c r="C50" s="260" t="s">
        <v>81</v>
      </c>
      <c r="D50" s="587">
        <f>AVERAGE(E38:E41,G38:G41)</f>
        <v>32240732.510201383</v>
      </c>
      <c r="E50" s="239"/>
      <c r="F50" s="300"/>
      <c r="G50" s="239"/>
    </row>
    <row r="51" spans="1:7" ht="18.75" customHeight="1" x14ac:dyDescent="0.3">
      <c r="A51" s="239"/>
      <c r="B51" s="239"/>
      <c r="C51" s="262" t="s">
        <v>82</v>
      </c>
      <c r="D51" s="301">
        <f>STDEV(E38:E41,G38:G41)/D50</f>
        <v>9.7565453523720432E-3</v>
      </c>
      <c r="E51" s="239"/>
      <c r="F51" s="300"/>
      <c r="G51" s="239"/>
    </row>
    <row r="52" spans="1:7" ht="19.5" customHeight="1" x14ac:dyDescent="0.3">
      <c r="A52" s="239"/>
      <c r="B52" s="239"/>
      <c r="C52" s="302" t="s">
        <v>19</v>
      </c>
      <c r="D52" s="303">
        <f>COUNT(E38:E41,G38:G41)</f>
        <v>6</v>
      </c>
      <c r="E52" s="239"/>
      <c r="F52" s="300"/>
      <c r="G52" s="239"/>
    </row>
    <row r="53" spans="1:7" ht="18.75" customHeight="1" x14ac:dyDescent="0.3">
      <c r="A53" s="239"/>
      <c r="B53" s="239"/>
      <c r="C53" s="239"/>
      <c r="D53" s="239"/>
      <c r="E53" s="239"/>
      <c r="F53" s="239"/>
      <c r="G53" s="239"/>
    </row>
    <row r="54" spans="1:7" ht="18.75" customHeight="1" x14ac:dyDescent="0.3">
      <c r="A54" s="240" t="s">
        <v>1</v>
      </c>
      <c r="B54" s="304" t="s">
        <v>83</v>
      </c>
      <c r="C54" s="239"/>
      <c r="D54" s="239"/>
      <c r="E54" s="239"/>
      <c r="F54" s="239"/>
      <c r="G54" s="239"/>
    </row>
    <row r="55" spans="1:7" ht="18.75" customHeight="1" x14ac:dyDescent="0.3">
      <c r="A55" s="239" t="s">
        <v>84</v>
      </c>
      <c r="B55" s="305" t="str">
        <f>B21</f>
        <v>each tablets contains bisoprol fumarate 5 mg,amlodipine besilate 5 mg per tablets.</v>
      </c>
      <c r="C55" s="239"/>
      <c r="D55" s="239"/>
      <c r="E55" s="239"/>
      <c r="F55" s="239"/>
      <c r="G55" s="239"/>
    </row>
    <row r="56" spans="1:7" ht="26.25" customHeight="1" x14ac:dyDescent="0.4">
      <c r="A56" s="306" t="s">
        <v>85</v>
      </c>
      <c r="B56" s="307">
        <v>6.95</v>
      </c>
      <c r="C56" s="239" t="str">
        <f>B20</f>
        <v>Bisoprol fumarate 5 mg,Amlodine Besilate 5 mg per tablets.</v>
      </c>
      <c r="D56" s="239"/>
      <c r="E56" s="239"/>
      <c r="F56" s="239"/>
      <c r="G56" s="239"/>
    </row>
    <row r="57" spans="1:7" ht="17.25" customHeight="1" x14ac:dyDescent="0.3">
      <c r="A57" s="308" t="s">
        <v>86</v>
      </c>
      <c r="B57" s="308" t="e">
        <f>#REF!</f>
        <v>#REF!</v>
      </c>
      <c r="C57" s="308"/>
      <c r="D57" s="309"/>
      <c r="E57" s="309"/>
      <c r="F57" s="309"/>
      <c r="G57" s="309"/>
    </row>
    <row r="58" spans="1:7" ht="57.75" customHeight="1" x14ac:dyDescent="0.4">
      <c r="A58" s="260" t="s">
        <v>87</v>
      </c>
      <c r="B58" s="261">
        <v>50</v>
      </c>
      <c r="C58" s="310" t="s">
        <v>88</v>
      </c>
      <c r="D58" s="311" t="s">
        <v>89</v>
      </c>
      <c r="E58" s="312" t="s">
        <v>90</v>
      </c>
      <c r="F58" s="313" t="s">
        <v>91</v>
      </c>
      <c r="G58" s="314" t="s">
        <v>92</v>
      </c>
    </row>
    <row r="59" spans="1:7" ht="26.25" customHeight="1" x14ac:dyDescent="0.4">
      <c r="A59" s="262" t="s">
        <v>60</v>
      </c>
      <c r="B59" s="263">
        <v>1</v>
      </c>
      <c r="C59" s="315">
        <v>1</v>
      </c>
      <c r="D59" s="418">
        <v>31326256</v>
      </c>
      <c r="E59" s="316">
        <f t="shared" ref="E59:E68" si="0">IF(ISBLANK(D59),"-",D59/$D$50*$D$47*$B$67)</f>
        <v>6.7528701195331529</v>
      </c>
      <c r="F59" s="317">
        <f t="shared" ref="F59:F68" si="1">IF(ISBLANK(D59),"-",E59/$E$70*100)</f>
        <v>100.09885216095842</v>
      </c>
      <c r="G59" s="318">
        <f t="shared" ref="G59:G68" si="2">IF(ISBLANK(D59),"-",E59/$B$56*100)</f>
        <v>97.163598842203641</v>
      </c>
    </row>
    <row r="60" spans="1:7" ht="26.25" customHeight="1" x14ac:dyDescent="0.4">
      <c r="A60" s="262" t="s">
        <v>64</v>
      </c>
      <c r="B60" s="263">
        <v>1</v>
      </c>
      <c r="C60" s="319">
        <v>2</v>
      </c>
      <c r="D60" s="419">
        <v>31287728</v>
      </c>
      <c r="E60" s="320">
        <f t="shared" si="0"/>
        <v>6.7445647995496421</v>
      </c>
      <c r="F60" s="321">
        <f t="shared" si="1"/>
        <v>99.975741101147833</v>
      </c>
      <c r="G60" s="322">
        <f t="shared" si="2"/>
        <v>97.044097835246646</v>
      </c>
    </row>
    <row r="61" spans="1:7" ht="26.25" customHeight="1" x14ac:dyDescent="0.4">
      <c r="A61" s="262" t="s">
        <v>65</v>
      </c>
      <c r="B61" s="263">
        <v>1</v>
      </c>
      <c r="C61" s="319">
        <v>3</v>
      </c>
      <c r="D61" s="419">
        <v>31324832</v>
      </c>
      <c r="E61" s="320">
        <f t="shared" si="0"/>
        <v>6.752563153802865</v>
      </c>
      <c r="F61" s="321">
        <f t="shared" si="1"/>
        <v>100.09430195982753</v>
      </c>
      <c r="G61" s="322">
        <f t="shared" si="2"/>
        <v>97.159182069105967</v>
      </c>
    </row>
    <row r="62" spans="1:7" ht="26.25" customHeight="1" x14ac:dyDescent="0.4">
      <c r="A62" s="262" t="s">
        <v>66</v>
      </c>
      <c r="B62" s="263">
        <v>1</v>
      </c>
      <c r="C62" s="319">
        <v>4</v>
      </c>
      <c r="D62" s="419">
        <v>31394256</v>
      </c>
      <c r="E62" s="320">
        <f t="shared" si="0"/>
        <v>6.7675285954176712</v>
      </c>
      <c r="F62" s="321">
        <f t="shared" si="1"/>
        <v>100.31613704642142</v>
      </c>
      <c r="G62" s="322">
        <f t="shared" si="2"/>
        <v>97.374512164283033</v>
      </c>
    </row>
    <row r="63" spans="1:7" ht="26.25" customHeight="1" x14ac:dyDescent="0.4">
      <c r="A63" s="262" t="s">
        <v>67</v>
      </c>
      <c r="B63" s="263">
        <v>1</v>
      </c>
      <c r="C63" s="319">
        <v>5</v>
      </c>
      <c r="D63" s="419">
        <v>31333090</v>
      </c>
      <c r="E63" s="320">
        <f t="shared" si="0"/>
        <v>6.7543432963595471</v>
      </c>
      <c r="F63" s="321">
        <f t="shared" si="1"/>
        <v>100.12068929194744</v>
      </c>
      <c r="G63" s="322">
        <f t="shared" si="2"/>
        <v>97.184795631072618</v>
      </c>
    </row>
    <row r="64" spans="1:7" ht="26.25" customHeight="1" x14ac:dyDescent="0.4">
      <c r="A64" s="262" t="s">
        <v>68</v>
      </c>
      <c r="B64" s="263">
        <v>1</v>
      </c>
      <c r="C64" s="319">
        <v>6</v>
      </c>
      <c r="D64" s="419">
        <v>31305888</v>
      </c>
      <c r="E64" s="320">
        <f t="shared" si="0"/>
        <v>6.7484794748740962</v>
      </c>
      <c r="F64" s="321">
        <f t="shared" si="1"/>
        <v>100.03376894703031</v>
      </c>
      <c r="G64" s="322">
        <f t="shared" si="2"/>
        <v>97.100424098907851</v>
      </c>
    </row>
    <row r="65" spans="1:7" ht="26.25" customHeight="1" x14ac:dyDescent="0.4">
      <c r="A65" s="262" t="s">
        <v>70</v>
      </c>
      <c r="B65" s="263">
        <v>1</v>
      </c>
      <c r="C65" s="319">
        <v>7</v>
      </c>
      <c r="D65" s="419">
        <v>31260381</v>
      </c>
      <c r="E65" s="320">
        <f t="shared" si="0"/>
        <v>6.7386697210200257</v>
      </c>
      <c r="F65" s="321">
        <f t="shared" si="1"/>
        <v>99.888357428166117</v>
      </c>
      <c r="G65" s="322">
        <f t="shared" si="2"/>
        <v>96.959276561439211</v>
      </c>
    </row>
    <row r="66" spans="1:7" ht="26.25" customHeight="1" x14ac:dyDescent="0.4">
      <c r="A66" s="262" t="s">
        <v>72</v>
      </c>
      <c r="B66" s="263">
        <v>1</v>
      </c>
      <c r="C66" s="319">
        <v>8</v>
      </c>
      <c r="D66" s="419">
        <v>31252288</v>
      </c>
      <c r="E66" s="320">
        <f t="shared" si="0"/>
        <v>6.7369251468239462</v>
      </c>
      <c r="F66" s="321">
        <f t="shared" si="1"/>
        <v>99.862497331430049</v>
      </c>
      <c r="G66" s="322">
        <f t="shared" si="2"/>
        <v>96.934174774445268</v>
      </c>
    </row>
    <row r="67" spans="1:7" ht="27" customHeight="1" x14ac:dyDescent="0.4">
      <c r="A67" s="262" t="s">
        <v>74</v>
      </c>
      <c r="B67" s="290">
        <f>(B66/B65)*(B64/B63)*(B62/B61)*(B60/B59)*B58</f>
        <v>50</v>
      </c>
      <c r="C67" s="319">
        <v>9</v>
      </c>
      <c r="D67" s="419">
        <v>31246953</v>
      </c>
      <c r="E67" s="320">
        <f t="shared" si="0"/>
        <v>6.7357751031644764</v>
      </c>
      <c r="F67" s="321">
        <f t="shared" si="1"/>
        <v>99.845450054019082</v>
      </c>
      <c r="G67" s="322">
        <f t="shared" si="2"/>
        <v>96.917627383661525</v>
      </c>
    </row>
    <row r="68" spans="1:7" ht="27" customHeight="1" x14ac:dyDescent="0.4">
      <c r="A68" s="690" t="s">
        <v>76</v>
      </c>
      <c r="B68" s="695"/>
      <c r="C68" s="323">
        <v>10</v>
      </c>
      <c r="D68" s="420">
        <v>31221527</v>
      </c>
      <c r="E68" s="324">
        <f t="shared" si="0"/>
        <v>6.730294126578598</v>
      </c>
      <c r="F68" s="325">
        <f t="shared" si="1"/>
        <v>99.764204679051701</v>
      </c>
      <c r="G68" s="326">
        <f t="shared" si="2"/>
        <v>96.838764411202845</v>
      </c>
    </row>
    <row r="69" spans="1:7" ht="19.5" customHeight="1" x14ac:dyDescent="0.3">
      <c r="A69" s="692"/>
      <c r="B69" s="696"/>
      <c r="C69" s="319"/>
      <c r="D69" s="292"/>
      <c r="E69" s="327"/>
      <c r="F69" s="309"/>
      <c r="G69" s="328"/>
    </row>
    <row r="70" spans="1:7" ht="26.25" customHeight="1" x14ac:dyDescent="0.4">
      <c r="A70" s="309"/>
      <c r="B70" s="309"/>
      <c r="C70" s="329" t="s">
        <v>93</v>
      </c>
      <c r="D70" s="330"/>
      <c r="E70" s="331">
        <f>AVERAGE(E59:E68)</f>
        <v>6.7462013537124026</v>
      </c>
      <c r="F70" s="331">
        <f>AVERAGE(F59:F68)</f>
        <v>100</v>
      </c>
      <c r="G70" s="332">
        <f>AVERAGE(G59:G68)</f>
        <v>97.067645377156865</v>
      </c>
    </row>
    <row r="71" spans="1:7" ht="26.25" customHeight="1" x14ac:dyDescent="0.4">
      <c r="A71" s="309"/>
      <c r="B71" s="309"/>
      <c r="C71" s="329"/>
      <c r="D71" s="330"/>
      <c r="E71" s="333">
        <f>STDEV(E59:E68)/E70</f>
        <v>1.6524666731038782E-3</v>
      </c>
      <c r="F71" s="333">
        <f>STDEV(F59:F68)/F70</f>
        <v>1.6524666731038697E-3</v>
      </c>
      <c r="G71" s="334">
        <f>STDEV(G59:G68)/G70</f>
        <v>1.6524666731038814E-3</v>
      </c>
    </row>
    <row r="72" spans="1:7" ht="27" customHeight="1" x14ac:dyDescent="0.4">
      <c r="A72" s="309"/>
      <c r="B72" s="309"/>
      <c r="C72" s="335"/>
      <c r="D72" s="336"/>
      <c r="E72" s="337">
        <f>COUNT(E59:E68)</f>
        <v>10</v>
      </c>
      <c r="F72" s="337">
        <f>COUNT(F59:F68)</f>
        <v>10</v>
      </c>
      <c r="G72" s="338">
        <f>COUNT(G59:G68)</f>
        <v>10</v>
      </c>
    </row>
    <row r="73" spans="1:7" ht="18.75" customHeight="1" x14ac:dyDescent="0.3">
      <c r="A73" s="309"/>
      <c r="B73" s="339"/>
      <c r="C73" s="339"/>
      <c r="D73" s="289"/>
      <c r="E73" s="330"/>
      <c r="F73" s="286"/>
      <c r="G73" s="340"/>
    </row>
    <row r="74" spans="1:7" ht="18.75" customHeight="1" x14ac:dyDescent="0.3">
      <c r="A74" s="249" t="s">
        <v>94</v>
      </c>
      <c r="B74" s="341" t="s">
        <v>95</v>
      </c>
      <c r="C74" s="694" t="str">
        <f>B20</f>
        <v>Bisoprol fumarate 5 mg,Amlodine Besilate 5 mg per tablets.</v>
      </c>
      <c r="D74" s="694"/>
      <c r="E74" s="342" t="s">
        <v>96</v>
      </c>
      <c r="F74" s="342"/>
      <c r="G74" s="343">
        <f>G70</f>
        <v>97.067645377156865</v>
      </c>
    </row>
    <row r="75" spans="1:7" ht="18.75" customHeight="1" x14ac:dyDescent="0.3">
      <c r="A75" s="249"/>
      <c r="B75" s="341"/>
      <c r="C75" s="344"/>
      <c r="D75" s="344"/>
      <c r="E75" s="342"/>
      <c r="F75" s="342"/>
      <c r="G75" s="345"/>
    </row>
    <row r="76" spans="1:7" ht="18.75" customHeight="1" x14ac:dyDescent="0.3">
      <c r="A76" s="240" t="s">
        <v>1</v>
      </c>
      <c r="B76" s="346" t="s">
        <v>97</v>
      </c>
      <c r="C76" s="239"/>
      <c r="D76" s="239"/>
      <c r="E76" s="239"/>
      <c r="F76" s="239"/>
      <c r="G76" s="309"/>
    </row>
    <row r="77" spans="1:7" ht="18.75" customHeight="1" x14ac:dyDescent="0.3">
      <c r="A77" s="240"/>
      <c r="B77" s="304"/>
      <c r="C77" s="239"/>
      <c r="D77" s="239"/>
      <c r="E77" s="239"/>
      <c r="F77" s="239"/>
      <c r="G77" s="309"/>
    </row>
    <row r="78" spans="1:7" ht="18.75" customHeight="1" x14ac:dyDescent="0.3">
      <c r="A78" s="309"/>
      <c r="B78" s="697" t="s">
        <v>98</v>
      </c>
      <c r="C78" s="698"/>
      <c r="D78" s="239"/>
      <c r="E78" s="309"/>
      <c r="F78" s="309"/>
      <c r="G78" s="309"/>
    </row>
    <row r="79" spans="1:7" ht="18.75" customHeight="1" x14ac:dyDescent="0.3">
      <c r="A79" s="309"/>
      <c r="B79" s="347" t="s">
        <v>42</v>
      </c>
      <c r="C79" s="348">
        <f>G70</f>
        <v>97.067645377156865</v>
      </c>
      <c r="D79" s="239"/>
      <c r="E79" s="309"/>
      <c r="F79" s="309"/>
      <c r="G79" s="309"/>
    </row>
    <row r="80" spans="1:7" ht="26.25" customHeight="1" x14ac:dyDescent="0.4">
      <c r="A80" s="309"/>
      <c r="B80" s="347" t="s">
        <v>99</v>
      </c>
      <c r="C80" s="349">
        <v>2.4</v>
      </c>
      <c r="D80" s="239"/>
      <c r="E80" s="309"/>
      <c r="F80" s="309"/>
      <c r="G80" s="309"/>
    </row>
    <row r="81" spans="1:7" ht="18.75" customHeight="1" x14ac:dyDescent="0.3">
      <c r="A81" s="309"/>
      <c r="B81" s="347" t="s">
        <v>100</v>
      </c>
      <c r="C81" s="348">
        <f>STDEV(G59:G68)</f>
        <v>0.16040104902241775</v>
      </c>
      <c r="D81" s="239"/>
      <c r="E81" s="309"/>
      <c r="F81" s="309"/>
      <c r="G81" s="309"/>
    </row>
    <row r="82" spans="1:7" ht="18.75" customHeight="1" x14ac:dyDescent="0.3">
      <c r="A82" s="309"/>
      <c r="B82" s="347" t="s">
        <v>101</v>
      </c>
      <c r="C82" s="348">
        <f>IF(OR(G70&lt;98.5,G70&gt;101.5),(IF(98.5&gt;G70,98.5,101.5)),C79)</f>
        <v>98.5</v>
      </c>
      <c r="D82" s="239"/>
      <c r="E82" s="309"/>
      <c r="F82" s="309"/>
      <c r="G82" s="309"/>
    </row>
    <row r="83" spans="1:7" ht="18.75" customHeight="1" x14ac:dyDescent="0.3">
      <c r="A83" s="309"/>
      <c r="B83" s="347" t="s">
        <v>102</v>
      </c>
      <c r="C83" s="350">
        <f>ABS(C82-C79)+(C80*C81)</f>
        <v>1.8173171404969379</v>
      </c>
      <c r="D83" s="239"/>
      <c r="E83" s="309"/>
      <c r="F83" s="309"/>
      <c r="G83" s="309"/>
    </row>
    <row r="84" spans="1:7" ht="18.75" customHeight="1" x14ac:dyDescent="0.3">
      <c r="A84" s="306"/>
      <c r="B84" s="351"/>
      <c r="C84" s="239"/>
      <c r="D84" s="239"/>
      <c r="E84" s="239"/>
      <c r="F84" s="239"/>
      <c r="G84" s="239"/>
    </row>
    <row r="85" spans="1:7" ht="18.75" customHeight="1" x14ac:dyDescent="0.3">
      <c r="A85" s="248" t="s">
        <v>103</v>
      </c>
      <c r="B85" s="248" t="s">
        <v>104</v>
      </c>
      <c r="C85" s="239"/>
      <c r="D85" s="239"/>
      <c r="E85" s="239"/>
      <c r="F85" s="239"/>
      <c r="G85" s="239"/>
    </row>
    <row r="86" spans="1:7" ht="18.75" customHeight="1" x14ac:dyDescent="0.3">
      <c r="A86" s="248"/>
      <c r="B86" s="248"/>
      <c r="C86" s="239"/>
      <c r="D86" s="239"/>
      <c r="E86" s="239"/>
      <c r="F86" s="239"/>
      <c r="G86" s="239"/>
    </row>
    <row r="87" spans="1:7" ht="26.25" customHeight="1" x14ac:dyDescent="0.4">
      <c r="A87" s="249" t="s">
        <v>4</v>
      </c>
      <c r="B87" s="699"/>
      <c r="C87" s="699"/>
      <c r="D87" s="239"/>
      <c r="E87" s="239"/>
      <c r="F87" s="239"/>
      <c r="G87" s="239"/>
    </row>
    <row r="88" spans="1:7" ht="26.25" customHeight="1" x14ac:dyDescent="0.4">
      <c r="A88" s="250" t="s">
        <v>47</v>
      </c>
      <c r="B88" s="700"/>
      <c r="C88" s="700"/>
      <c r="D88" s="239"/>
      <c r="E88" s="239"/>
      <c r="F88" s="239"/>
      <c r="G88" s="239"/>
    </row>
    <row r="89" spans="1:7" ht="27" customHeight="1" x14ac:dyDescent="0.4">
      <c r="A89" s="250" t="s">
        <v>5</v>
      </c>
      <c r="B89" s="251">
        <f>B32</f>
        <v>1</v>
      </c>
      <c r="C89" s="239"/>
      <c r="D89" s="239"/>
      <c r="E89" s="239"/>
      <c r="F89" s="239"/>
      <c r="G89" s="239"/>
    </row>
    <row r="90" spans="1:7" ht="27" customHeight="1" x14ac:dyDescent="0.4">
      <c r="A90" s="250" t="s">
        <v>48</v>
      </c>
      <c r="B90" s="251">
        <f>B33</f>
        <v>0</v>
      </c>
      <c r="C90" s="701" t="s">
        <v>105</v>
      </c>
      <c r="D90" s="702"/>
      <c r="E90" s="702"/>
      <c r="F90" s="702"/>
      <c r="G90" s="703"/>
    </row>
    <row r="91" spans="1:7" ht="18.75" customHeight="1" x14ac:dyDescent="0.3">
      <c r="A91" s="250" t="s">
        <v>50</v>
      </c>
      <c r="B91" s="254">
        <f>B89-B90</f>
        <v>1</v>
      </c>
      <c r="C91" s="352"/>
      <c r="D91" s="352"/>
      <c r="E91" s="352"/>
      <c r="F91" s="352"/>
      <c r="G91" s="353"/>
    </row>
    <row r="92" spans="1:7" ht="19.5" customHeight="1" x14ac:dyDescent="0.3">
      <c r="A92" s="250"/>
      <c r="B92" s="254"/>
      <c r="C92" s="352"/>
      <c r="D92" s="352"/>
      <c r="E92" s="352"/>
      <c r="F92" s="352"/>
      <c r="G92" s="353"/>
    </row>
    <row r="93" spans="1:7" ht="27" customHeight="1" x14ac:dyDescent="0.4">
      <c r="A93" s="250" t="s">
        <v>51</v>
      </c>
      <c r="B93" s="256">
        <v>1</v>
      </c>
      <c r="C93" s="686" t="s">
        <v>106</v>
      </c>
      <c r="D93" s="687"/>
      <c r="E93" s="687"/>
      <c r="F93" s="687"/>
      <c r="G93" s="687"/>
    </row>
    <row r="94" spans="1:7" ht="27" customHeight="1" x14ac:dyDescent="0.4">
      <c r="A94" s="250" t="s">
        <v>53</v>
      </c>
      <c r="B94" s="256">
        <v>1</v>
      </c>
      <c r="C94" s="686" t="s">
        <v>107</v>
      </c>
      <c r="D94" s="687"/>
      <c r="E94" s="687"/>
      <c r="F94" s="687"/>
      <c r="G94" s="687"/>
    </row>
    <row r="95" spans="1:7" ht="18.75" customHeight="1" x14ac:dyDescent="0.3">
      <c r="A95" s="250"/>
      <c r="B95" s="257"/>
      <c r="C95" s="258"/>
      <c r="D95" s="258"/>
      <c r="E95" s="258"/>
      <c r="F95" s="258"/>
      <c r="G95" s="258"/>
    </row>
    <row r="96" spans="1:7" ht="18.75" customHeight="1" x14ac:dyDescent="0.3">
      <c r="A96" s="250" t="s">
        <v>55</v>
      </c>
      <c r="B96" s="259">
        <f>B93/B94</f>
        <v>1</v>
      </c>
      <c r="C96" s="239" t="s">
        <v>56</v>
      </c>
      <c r="D96" s="239"/>
      <c r="E96" s="239"/>
      <c r="F96" s="239"/>
      <c r="G96" s="239"/>
    </row>
    <row r="97" spans="1:7" ht="19.5" customHeight="1" x14ac:dyDescent="0.3">
      <c r="A97" s="248"/>
      <c r="B97" s="248"/>
      <c r="C97" s="239"/>
      <c r="D97" s="239"/>
      <c r="E97" s="239"/>
      <c r="F97" s="239"/>
      <c r="G97" s="239"/>
    </row>
    <row r="98" spans="1:7" ht="27" customHeight="1" x14ac:dyDescent="0.4">
      <c r="A98" s="260" t="s">
        <v>57</v>
      </c>
      <c r="B98" s="354">
        <v>1</v>
      </c>
      <c r="C98" s="239"/>
      <c r="D98" s="355" t="s">
        <v>58</v>
      </c>
      <c r="E98" s="356"/>
      <c r="F98" s="688" t="s">
        <v>59</v>
      </c>
      <c r="G98" s="689"/>
    </row>
    <row r="99" spans="1:7" ht="26.25" customHeight="1" x14ac:dyDescent="0.4">
      <c r="A99" s="262" t="s">
        <v>60</v>
      </c>
      <c r="B99" s="357">
        <v>1</v>
      </c>
      <c r="C99" s="264" t="s">
        <v>61</v>
      </c>
      <c r="D99" s="265" t="s">
        <v>62</v>
      </c>
      <c r="E99" s="266" t="s">
        <v>63</v>
      </c>
      <c r="F99" s="265" t="s">
        <v>62</v>
      </c>
      <c r="G99" s="267" t="s">
        <v>63</v>
      </c>
    </row>
    <row r="100" spans="1:7" ht="26.25" customHeight="1" x14ac:dyDescent="0.4">
      <c r="A100" s="262" t="s">
        <v>64</v>
      </c>
      <c r="B100" s="357">
        <v>1</v>
      </c>
      <c r="C100" s="268">
        <v>1</v>
      </c>
      <c r="D100" s="269"/>
      <c r="E100" s="358" t="str">
        <f>IF(ISBLANK(D100),"-",$D$110/$D$107*D100)</f>
        <v>-</v>
      </c>
      <c r="F100" s="359"/>
      <c r="G100" s="271" t="str">
        <f>IF(ISBLANK(F100),"-",$D$110/$F$107*F100)</f>
        <v>-</v>
      </c>
    </row>
    <row r="101" spans="1:7" ht="26.25" customHeight="1" x14ac:dyDescent="0.4">
      <c r="A101" s="262" t="s">
        <v>65</v>
      </c>
      <c r="B101" s="357">
        <v>1</v>
      </c>
      <c r="C101" s="272">
        <v>2</v>
      </c>
      <c r="D101" s="273"/>
      <c r="E101" s="360" t="str">
        <f>IF(ISBLANK(D101),"-",$D$110/$D$107*D101)</f>
        <v>-</v>
      </c>
      <c r="F101" s="251"/>
      <c r="G101" s="275" t="str">
        <f>IF(ISBLANK(F101),"-",$D$110/$F$107*F101)</f>
        <v>-</v>
      </c>
    </row>
    <row r="102" spans="1:7" ht="26.25" customHeight="1" x14ac:dyDescent="0.4">
      <c r="A102" s="262" t="s">
        <v>66</v>
      </c>
      <c r="B102" s="357">
        <v>1</v>
      </c>
      <c r="C102" s="272">
        <v>3</v>
      </c>
      <c r="D102" s="273"/>
      <c r="E102" s="360" t="str">
        <f>IF(ISBLANK(D102),"-",$D$110/$D$107*D102)</f>
        <v>-</v>
      </c>
      <c r="F102" s="361"/>
      <c r="G102" s="275" t="str">
        <f>IF(ISBLANK(F102),"-",$D$110/$F$107*F102)</f>
        <v>-</v>
      </c>
    </row>
    <row r="103" spans="1:7" ht="26.25" customHeight="1" x14ac:dyDescent="0.4">
      <c r="A103" s="262" t="s">
        <v>67</v>
      </c>
      <c r="B103" s="357">
        <v>1</v>
      </c>
      <c r="C103" s="276">
        <v>4</v>
      </c>
      <c r="D103" s="277"/>
      <c r="E103" s="362" t="str">
        <f>IF(ISBLANK(D103),"-",$D$110/$D$107*D103)</f>
        <v>-</v>
      </c>
      <c r="F103" s="363"/>
      <c r="G103" s="279" t="str">
        <f>IF(ISBLANK(F103),"-",$D$110/$F$107*F103)</f>
        <v>-</v>
      </c>
    </row>
    <row r="104" spans="1:7" ht="27" customHeight="1" x14ac:dyDescent="0.4">
      <c r="A104" s="262" t="s">
        <v>68</v>
      </c>
      <c r="B104" s="357">
        <v>1</v>
      </c>
      <c r="C104" s="280" t="s">
        <v>69</v>
      </c>
      <c r="D104" s="364" t="e">
        <f>AVERAGE(D100:D103)</f>
        <v>#DIV/0!</v>
      </c>
      <c r="E104" s="282" t="e">
        <f>AVERAGE(E100:E103)</f>
        <v>#DIV/0!</v>
      </c>
      <c r="F104" s="364" t="e">
        <f>AVERAGE(F100:F103)</f>
        <v>#DIV/0!</v>
      </c>
      <c r="G104" s="365" t="e">
        <f>AVERAGE(G100:G103)</f>
        <v>#DIV/0!</v>
      </c>
    </row>
    <row r="105" spans="1:7" ht="26.25" customHeight="1" x14ac:dyDescent="0.4">
      <c r="A105" s="262" t="s">
        <v>70</v>
      </c>
      <c r="B105" s="357">
        <v>1</v>
      </c>
      <c r="C105" s="284" t="s">
        <v>71</v>
      </c>
      <c r="D105" s="366"/>
      <c r="E105" s="286"/>
      <c r="F105" s="285"/>
      <c r="G105" s="239"/>
    </row>
    <row r="106" spans="1:7" ht="26.25" customHeight="1" x14ac:dyDescent="0.4">
      <c r="A106" s="262" t="s">
        <v>72</v>
      </c>
      <c r="B106" s="357">
        <v>1</v>
      </c>
      <c r="C106" s="287" t="s">
        <v>73</v>
      </c>
      <c r="D106" s="367">
        <f>D105*$B$96</f>
        <v>0</v>
      </c>
      <c r="E106" s="289"/>
      <c r="F106" s="288">
        <f>F105*$B$96</f>
        <v>0</v>
      </c>
      <c r="G106" s="239"/>
    </row>
    <row r="107" spans="1:7" ht="19.5" customHeight="1" x14ac:dyDescent="0.3">
      <c r="A107" s="262" t="s">
        <v>74</v>
      </c>
      <c r="B107" s="399">
        <f>(B106/B105)*(B104/B103)*(B102/B101)*(B100/B99)*B98</f>
        <v>1</v>
      </c>
      <c r="C107" s="287" t="s">
        <v>75</v>
      </c>
      <c r="D107" s="368">
        <f>D106*$B$91/100</f>
        <v>0</v>
      </c>
      <c r="E107" s="292"/>
      <c r="F107" s="291">
        <f>F106*$B$91/100</f>
        <v>0</v>
      </c>
      <c r="G107" s="239"/>
    </row>
    <row r="108" spans="1:7" ht="19.5" customHeight="1" x14ac:dyDescent="0.3">
      <c r="A108" s="690" t="s">
        <v>76</v>
      </c>
      <c r="B108" s="691"/>
      <c r="C108" s="287" t="s">
        <v>77</v>
      </c>
      <c r="D108" s="367">
        <f>D107/$B$107</f>
        <v>0</v>
      </c>
      <c r="E108" s="292"/>
      <c r="F108" s="293">
        <f>F107/$B$107</f>
        <v>0</v>
      </c>
      <c r="G108" s="369"/>
    </row>
    <row r="109" spans="1:7" ht="19.5" customHeight="1" x14ac:dyDescent="0.3">
      <c r="A109" s="692"/>
      <c r="B109" s="693"/>
      <c r="C109" s="417" t="s">
        <v>78</v>
      </c>
      <c r="D109" s="371">
        <f>$B$56/$B$125</f>
        <v>6.95</v>
      </c>
      <c r="E109" s="239"/>
      <c r="F109" s="296"/>
      <c r="G109" s="372"/>
    </row>
    <row r="110" spans="1:7" ht="18.75" customHeight="1" x14ac:dyDescent="0.3">
      <c r="A110" s="239"/>
      <c r="B110" s="239"/>
      <c r="C110" s="370" t="s">
        <v>79</v>
      </c>
      <c r="D110" s="367">
        <f>D109*$B$107</f>
        <v>6.95</v>
      </c>
      <c r="E110" s="239"/>
      <c r="F110" s="296"/>
      <c r="G110" s="369"/>
    </row>
    <row r="111" spans="1:7" ht="19.5" customHeight="1" x14ac:dyDescent="0.3">
      <c r="A111" s="239"/>
      <c r="B111" s="239"/>
      <c r="C111" s="373" t="s">
        <v>80</v>
      </c>
      <c r="D111" s="374">
        <f>D110/B96</f>
        <v>6.95</v>
      </c>
      <c r="E111" s="239"/>
      <c r="F111" s="300"/>
      <c r="G111" s="369"/>
    </row>
    <row r="112" spans="1:7" ht="18.75" customHeight="1" x14ac:dyDescent="0.3">
      <c r="A112" s="239"/>
      <c r="B112" s="239"/>
      <c r="C112" s="375" t="s">
        <v>81</v>
      </c>
      <c r="D112" s="376" t="e">
        <f>AVERAGE(E100:E103,G100:G103)</f>
        <v>#DIV/0!</v>
      </c>
      <c r="E112" s="239"/>
      <c r="F112" s="300"/>
      <c r="G112" s="377"/>
    </row>
    <row r="113" spans="1:7" ht="18.75" customHeight="1" x14ac:dyDescent="0.3">
      <c r="A113" s="239"/>
      <c r="B113" s="239"/>
      <c r="C113" s="378" t="s">
        <v>82</v>
      </c>
      <c r="D113" s="379" t="e">
        <f>STDEV(E100:E103,G100:G103)/D112</f>
        <v>#DIV/0!</v>
      </c>
      <c r="E113" s="239"/>
      <c r="F113" s="300"/>
      <c r="G113" s="369"/>
    </row>
    <row r="114" spans="1:7" ht="19.5" customHeight="1" x14ac:dyDescent="0.3">
      <c r="A114" s="239"/>
      <c r="B114" s="239"/>
      <c r="C114" s="380" t="s">
        <v>19</v>
      </c>
      <c r="D114" s="381">
        <f>COUNT(E100:E103,G100:G103)</f>
        <v>0</v>
      </c>
      <c r="E114" s="239"/>
      <c r="F114" s="300"/>
      <c r="G114" s="369"/>
    </row>
    <row r="115" spans="1:7" ht="19.5" customHeight="1" x14ac:dyDescent="0.3">
      <c r="A115" s="240"/>
      <c r="B115" s="240"/>
      <c r="C115" s="240"/>
      <c r="D115" s="240"/>
      <c r="E115" s="240"/>
      <c r="F115" s="239"/>
      <c r="G115" s="239"/>
    </row>
    <row r="116" spans="1:7" ht="26.25" customHeight="1" x14ac:dyDescent="0.4">
      <c r="A116" s="260" t="s">
        <v>108</v>
      </c>
      <c r="B116" s="354">
        <v>1</v>
      </c>
      <c r="C116" s="382" t="s">
        <v>109</v>
      </c>
      <c r="D116" s="383" t="s">
        <v>62</v>
      </c>
      <c r="E116" s="384" t="s">
        <v>110</v>
      </c>
      <c r="F116" s="385" t="s">
        <v>111</v>
      </c>
      <c r="G116" s="239"/>
    </row>
    <row r="117" spans="1:7" ht="26.25" customHeight="1" x14ac:dyDescent="0.4">
      <c r="A117" s="262" t="s">
        <v>112</v>
      </c>
      <c r="B117" s="357">
        <v>1</v>
      </c>
      <c r="C117" s="319">
        <v>1</v>
      </c>
      <c r="D117" s="386"/>
      <c r="E117" s="387" t="str">
        <f t="shared" ref="E117:E122" si="3">IF(ISBLANK(D117),"-",D117/$D$112*$D$109*$B$125)</f>
        <v>-</v>
      </c>
      <c r="F117" s="388" t="str">
        <f t="shared" ref="F117:F122" si="4">IF(ISBLANK(D117), "-", E117/$B$56)</f>
        <v>-</v>
      </c>
      <c r="G117" s="239"/>
    </row>
    <row r="118" spans="1:7" ht="26.25" customHeight="1" x14ac:dyDescent="0.4">
      <c r="A118" s="262" t="s">
        <v>113</v>
      </c>
      <c r="B118" s="357">
        <v>1</v>
      </c>
      <c r="C118" s="319">
        <v>2</v>
      </c>
      <c r="D118" s="386"/>
      <c r="E118" s="389" t="str">
        <f t="shared" si="3"/>
        <v>-</v>
      </c>
      <c r="F118" s="390" t="str">
        <f t="shared" si="4"/>
        <v>-</v>
      </c>
      <c r="G118" s="239"/>
    </row>
    <row r="119" spans="1:7" ht="26.25" customHeight="1" x14ac:dyDescent="0.4">
      <c r="A119" s="262" t="s">
        <v>114</v>
      </c>
      <c r="B119" s="357">
        <v>1</v>
      </c>
      <c r="C119" s="319">
        <v>3</v>
      </c>
      <c r="D119" s="386"/>
      <c r="E119" s="389" t="str">
        <f t="shared" si="3"/>
        <v>-</v>
      </c>
      <c r="F119" s="390" t="str">
        <f t="shared" si="4"/>
        <v>-</v>
      </c>
      <c r="G119" s="239"/>
    </row>
    <row r="120" spans="1:7" ht="26.25" customHeight="1" x14ac:dyDescent="0.4">
      <c r="A120" s="262" t="s">
        <v>115</v>
      </c>
      <c r="B120" s="357">
        <v>1</v>
      </c>
      <c r="C120" s="319">
        <v>4</v>
      </c>
      <c r="D120" s="386"/>
      <c r="E120" s="389" t="str">
        <f t="shared" si="3"/>
        <v>-</v>
      </c>
      <c r="F120" s="390" t="str">
        <f t="shared" si="4"/>
        <v>-</v>
      </c>
      <c r="G120" s="239"/>
    </row>
    <row r="121" spans="1:7" ht="26.25" customHeight="1" x14ac:dyDescent="0.4">
      <c r="A121" s="262" t="s">
        <v>116</v>
      </c>
      <c r="B121" s="357">
        <v>1</v>
      </c>
      <c r="C121" s="319">
        <v>5</v>
      </c>
      <c r="D121" s="386"/>
      <c r="E121" s="389" t="str">
        <f t="shared" si="3"/>
        <v>-</v>
      </c>
      <c r="F121" s="390" t="str">
        <f t="shared" si="4"/>
        <v>-</v>
      </c>
      <c r="G121" s="239"/>
    </row>
    <row r="122" spans="1:7" ht="26.25" customHeight="1" x14ac:dyDescent="0.4">
      <c r="A122" s="262" t="s">
        <v>117</v>
      </c>
      <c r="B122" s="357">
        <v>1</v>
      </c>
      <c r="C122" s="391">
        <v>6</v>
      </c>
      <c r="D122" s="392"/>
      <c r="E122" s="393" t="str">
        <f t="shared" si="3"/>
        <v>-</v>
      </c>
      <c r="F122" s="394" t="str">
        <f t="shared" si="4"/>
        <v>-</v>
      </c>
      <c r="G122" s="239"/>
    </row>
    <row r="123" spans="1:7" ht="26.25" customHeight="1" x14ac:dyDescent="0.4">
      <c r="A123" s="262" t="s">
        <v>118</v>
      </c>
      <c r="B123" s="357">
        <v>1</v>
      </c>
      <c r="C123" s="319"/>
      <c r="D123" s="395"/>
      <c r="E123" s="339"/>
      <c r="F123" s="322"/>
      <c r="G123" s="239"/>
    </row>
    <row r="124" spans="1:7" ht="26.25" customHeight="1" x14ac:dyDescent="0.4">
      <c r="A124" s="262" t="s">
        <v>119</v>
      </c>
      <c r="B124" s="357">
        <v>1</v>
      </c>
      <c r="C124" s="319"/>
      <c r="D124" s="396"/>
      <c r="E124" s="397" t="s">
        <v>69</v>
      </c>
      <c r="F124" s="398" t="e">
        <f>AVERAGE(F117:F122)</f>
        <v>#DIV/0!</v>
      </c>
      <c r="G124" s="239"/>
    </row>
    <row r="125" spans="1:7" ht="27" customHeight="1" x14ac:dyDescent="0.4">
      <c r="A125" s="262" t="s">
        <v>120</v>
      </c>
      <c r="B125" s="399">
        <f>(B124/B123)*(B122/B121)*(B120/B119)*(B118/B117)*B116</f>
        <v>1</v>
      </c>
      <c r="C125" s="400"/>
      <c r="D125" s="401"/>
      <c r="E125" s="298" t="s">
        <v>82</v>
      </c>
      <c r="F125" s="334" t="e">
        <f>STDEV(F117:F122)/F124</f>
        <v>#DIV/0!</v>
      </c>
      <c r="G125" s="239"/>
    </row>
    <row r="126" spans="1:7" ht="27" customHeight="1" x14ac:dyDescent="0.4">
      <c r="A126" s="690" t="s">
        <v>76</v>
      </c>
      <c r="B126" s="691"/>
      <c r="C126" s="402"/>
      <c r="D126" s="403"/>
      <c r="E126" s="404" t="s">
        <v>19</v>
      </c>
      <c r="F126" s="405">
        <f>COUNT(F117:F122)</f>
        <v>0</v>
      </c>
      <c r="G126" s="239"/>
    </row>
    <row r="127" spans="1:7" ht="19.5" customHeight="1" x14ac:dyDescent="0.3">
      <c r="A127" s="692"/>
      <c r="B127" s="693"/>
      <c r="C127" s="339"/>
      <c r="D127" s="339"/>
      <c r="E127" s="339"/>
      <c r="F127" s="395"/>
      <c r="G127" s="339"/>
    </row>
    <row r="128" spans="1:7" ht="18.75" customHeight="1" x14ac:dyDescent="0.3">
      <c r="A128" s="258"/>
      <c r="B128" s="258"/>
      <c r="C128" s="339"/>
      <c r="D128" s="339"/>
      <c r="E128" s="339"/>
      <c r="F128" s="395"/>
      <c r="G128" s="339"/>
    </row>
    <row r="129" spans="1:7" ht="18.75" customHeight="1" x14ac:dyDescent="0.3">
      <c r="A129" s="249" t="s">
        <v>94</v>
      </c>
      <c r="B129" s="341" t="s">
        <v>121</v>
      </c>
      <c r="C129" s="694" t="str">
        <f>B20</f>
        <v>Bisoprol fumarate 5 mg,Amlodine Besilate 5 mg per tablets.</v>
      </c>
      <c r="D129" s="694"/>
      <c r="E129" s="342" t="s">
        <v>122</v>
      </c>
      <c r="F129" s="342"/>
      <c r="G129" s="345" t="e">
        <f>F124</f>
        <v>#DIV/0!</v>
      </c>
    </row>
    <row r="130" spans="1:7" ht="19.5" customHeight="1" x14ac:dyDescent="0.3">
      <c r="A130" s="406"/>
      <c r="B130" s="406"/>
      <c r="C130" s="407"/>
      <c r="D130" s="407"/>
      <c r="E130" s="407"/>
      <c r="F130" s="407"/>
      <c r="G130" s="407"/>
    </row>
    <row r="131" spans="1:7" ht="18.75" customHeight="1" x14ac:dyDescent="0.3">
      <c r="A131" s="239"/>
      <c r="B131" s="685" t="s">
        <v>25</v>
      </c>
      <c r="C131" s="685"/>
      <c r="D131" s="239"/>
      <c r="E131" s="408" t="s">
        <v>26</v>
      </c>
      <c r="F131" s="409"/>
      <c r="G131" s="416" t="s">
        <v>27</v>
      </c>
    </row>
    <row r="132" spans="1:7" ht="60" customHeight="1" x14ac:dyDescent="0.3">
      <c r="A132" s="410" t="s">
        <v>28</v>
      </c>
      <c r="B132" s="411"/>
      <c r="C132" s="411"/>
      <c r="D132" s="239"/>
      <c r="E132" s="411"/>
      <c r="F132" s="339"/>
      <c r="G132" s="412"/>
    </row>
    <row r="133" spans="1:7" ht="60" customHeight="1" x14ac:dyDescent="0.3">
      <c r="A133" s="410" t="s">
        <v>29</v>
      </c>
      <c r="B133" s="413"/>
      <c r="C133" s="413"/>
      <c r="D133" s="239"/>
      <c r="E133" s="413"/>
      <c r="F133" s="339"/>
      <c r="G133" s="414"/>
    </row>
    <row r="250" spans="1:1" x14ac:dyDescent="0.2">
      <c r="A250">
        <v>0</v>
      </c>
    </row>
  </sheetData>
  <sheetProtection password="F258" sheet="1" objects="1" scenarios="1" formatCells="0" formatColumns="0"/>
  <mergeCells count="26">
    <mergeCell ref="A16:G16"/>
    <mergeCell ref="B18:C18"/>
    <mergeCell ref="B20:C20"/>
    <mergeCell ref="B26:C26"/>
    <mergeCell ref="B27:C27"/>
    <mergeCell ref="C31:G31"/>
    <mergeCell ref="C32:G32"/>
    <mergeCell ref="D36:E36"/>
    <mergeCell ref="F36:G36"/>
    <mergeCell ref="A46:B47"/>
    <mergeCell ref="A1:G7"/>
    <mergeCell ref="A8:G14"/>
    <mergeCell ref="B131:C131"/>
    <mergeCell ref="C93:G93"/>
    <mergeCell ref="C94:G94"/>
    <mergeCell ref="F98:G98"/>
    <mergeCell ref="A108:B109"/>
    <mergeCell ref="A126:B127"/>
    <mergeCell ref="C129:D129"/>
    <mergeCell ref="A68:B69"/>
    <mergeCell ref="C74:D74"/>
    <mergeCell ref="B78:C78"/>
    <mergeCell ref="B87:C87"/>
    <mergeCell ref="B88:C88"/>
    <mergeCell ref="C90:G90"/>
    <mergeCell ref="C29:G29"/>
  </mergeCells>
  <conditionalFormatting sqref="D51">
    <cfRule type="cellIs" dxfId="2" priority="1" operator="greaterThan">
      <formula>0.02</formula>
    </cfRule>
  </conditionalFormatting>
  <conditionalFormatting sqref="C83">
    <cfRule type="cellIs" dxfId="1" priority="2" operator="greaterThan">
      <formula>15</formula>
    </cfRule>
  </conditionalFormatting>
  <conditionalFormatting sqref="D113">
    <cfRule type="cellIs" dxfId="0" priority="3" operator="greaterThan">
      <formula>0.02</formula>
    </cfRule>
  </conditionalFormatting>
  <pageMargins left="0.7" right="0.7" top="0.75" bottom="0.75" header="0.3" footer="0.3"/>
  <pageSetup scale="35" orientation="portrait" r:id="rId1"/>
  <headerFooter>
    <oddHeader>&amp;LVer 2&amp;CPage &amp;P of &amp;N&amp;R&amp;D &amp;T</oddHeader>
    <oddFooter>&amp;LNQCL/ADDO/014</oddFooter>
  </headerFooter>
  <rowBreaks count="1" manualBreakCount="1">
    <brk id="84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E4"/>
  <sheetViews>
    <sheetView workbookViewId="0">
      <selection activeCell="E4" sqref="E4"/>
    </sheetView>
  </sheetViews>
  <sheetFormatPr defaultRowHeight="12.75" x14ac:dyDescent="0.2"/>
  <sheetData>
    <row r="1" spans="5:5" x14ac:dyDescent="0.2">
      <c r="E1">
        <v>6.7363400000000002</v>
      </c>
    </row>
    <row r="2" spans="5:5" x14ac:dyDescent="0.2">
      <c r="E2">
        <v>6.7350599999999998</v>
      </c>
    </row>
    <row r="3" spans="5:5" x14ac:dyDescent="0.2">
      <c r="E3">
        <f>E1-E2</f>
        <v>1.2800000000003919E-3</v>
      </c>
    </row>
    <row r="4" spans="5:5" x14ac:dyDescent="0.2">
      <c r="E4" s="631">
        <f>E3/E1</f>
        <v>1.9001416199306923E-4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Uniformity</vt:lpstr>
      <vt:lpstr>SST BISOPROLOL</vt:lpstr>
      <vt:lpstr>Bisoprol Fumurate 1</vt:lpstr>
      <vt:lpstr>SST AMLODIPINE</vt:lpstr>
      <vt:lpstr>Amlodipine 1</vt:lpstr>
      <vt:lpstr>Bisoprol Fumurate (UOC)</vt:lpstr>
      <vt:lpstr>Amlodipine (UOC)</vt:lpstr>
      <vt:lpstr>Friability</vt:lpstr>
      <vt:lpstr>'Amlodipine 1'!Print_Area</vt:lpstr>
      <vt:lpstr>'Bisoprol Fumurate 1'!Print_Area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Microsoft</cp:lastModifiedBy>
  <cp:lastPrinted>2018-01-08T09:24:21Z</cp:lastPrinted>
  <dcterms:created xsi:type="dcterms:W3CDTF">2005-07-05T10:19:27Z</dcterms:created>
  <dcterms:modified xsi:type="dcterms:W3CDTF">2018-01-08T09:35:59Z</dcterms:modified>
</cp:coreProperties>
</file>