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3" activeTab="7"/>
  </bookViews>
  <sheets>
    <sheet name="Uniformity" sheetId="8" r:id="rId1"/>
    <sheet name="SST BISOPROLOL" sheetId="1" r:id="rId2"/>
    <sheet name="Bisoprol Fumurate 1" sheetId="6" r:id="rId3"/>
    <sheet name="SST AMLODIPINE" sheetId="5" r:id="rId4"/>
    <sheet name="Amlodipine 1" sheetId="7" r:id="rId5"/>
    <sheet name="Bisoprol Fumurate (UOC)" sheetId="3" r:id="rId6"/>
    <sheet name="Amlodipine (UOC)" sheetId="4" r:id="rId7"/>
    <sheet name="Friability" sheetId="9" r:id="rId8"/>
  </sheets>
  <definedNames>
    <definedName name="_xlnm.Print_Area" localSheetId="4">'Amlodipine 1'!$A$1:$H$129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C4" i="9" l="1"/>
  <c r="C3" i="9"/>
  <c r="B42" i="1" l="1"/>
  <c r="B42" i="5"/>
  <c r="C19" i="8" l="1"/>
  <c r="C45" i="8"/>
  <c r="C46" i="8"/>
  <c r="D26" i="8" s="1"/>
  <c r="C50" i="8" l="1"/>
  <c r="B57" i="6"/>
  <c r="B57" i="7"/>
  <c r="D41" i="8"/>
  <c r="D37" i="8"/>
  <c r="D33" i="8"/>
  <c r="D29" i="8"/>
  <c r="D25" i="8"/>
  <c r="D49" i="8"/>
  <c r="D40" i="8"/>
  <c r="D36" i="8"/>
  <c r="D32" i="8"/>
  <c r="D28" i="8"/>
  <c r="D24" i="8"/>
  <c r="C49" i="8"/>
  <c r="D43" i="8"/>
  <c r="D39" i="8"/>
  <c r="D35" i="8"/>
  <c r="D31" i="8"/>
  <c r="D27" i="8"/>
  <c r="D50" i="8"/>
  <c r="B49" i="8"/>
  <c r="D42" i="8"/>
  <c r="D38" i="8"/>
  <c r="D34" i="8"/>
  <c r="D30" i="8"/>
  <c r="D68" i="7"/>
  <c r="D64" i="7"/>
  <c r="D60" i="7"/>
  <c r="B30" i="7"/>
  <c r="B34" i="7"/>
  <c r="D44" i="7" s="1"/>
  <c r="D45" i="7" s="1"/>
  <c r="D42" i="7"/>
  <c r="F42" i="7"/>
  <c r="B45" i="7"/>
  <c r="D48" i="7" s="1"/>
  <c r="B55" i="7"/>
  <c r="C56" i="7"/>
  <c r="B68" i="7"/>
  <c r="C76" i="7"/>
  <c r="B79" i="7"/>
  <c r="B80" i="7"/>
  <c r="B81" i="7"/>
  <c r="B83" i="7" s="1"/>
  <c r="B87" i="7"/>
  <c r="D97" i="7" s="1"/>
  <c r="D95" i="7"/>
  <c r="F95" i="7"/>
  <c r="B98" i="7"/>
  <c r="B116" i="7"/>
  <c r="D100" i="7" s="1"/>
  <c r="C124" i="7"/>
  <c r="B30" i="6"/>
  <c r="B34" i="6"/>
  <c r="F44" i="6" s="1"/>
  <c r="F45" i="6" s="1"/>
  <c r="D42" i="6"/>
  <c r="I39" i="6" s="1"/>
  <c r="F42" i="6"/>
  <c r="B45" i="6"/>
  <c r="D48" i="6" s="1"/>
  <c r="B55" i="6"/>
  <c r="C56" i="6"/>
  <c r="B68" i="6"/>
  <c r="C76" i="6"/>
  <c r="B79" i="6"/>
  <c r="B80" i="6"/>
  <c r="B81" i="6"/>
  <c r="B83" i="6" s="1"/>
  <c r="B87" i="6"/>
  <c r="D97" i="6" s="1"/>
  <c r="D98" i="6" s="1"/>
  <c r="D95" i="6"/>
  <c r="F95" i="6"/>
  <c r="B98" i="6"/>
  <c r="B116" i="6"/>
  <c r="D100" i="6" s="1"/>
  <c r="C124" i="6"/>
  <c r="B21" i="5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9" i="4"/>
  <c r="B125" i="4"/>
  <c r="D109" i="4" s="1"/>
  <c r="F122" i="4"/>
  <c r="E122" i="4"/>
  <c r="F121" i="4"/>
  <c r="E121" i="4"/>
  <c r="F120" i="4"/>
  <c r="E120" i="4"/>
  <c r="F119" i="4"/>
  <c r="E119" i="4"/>
  <c r="F118" i="4"/>
  <c r="E118" i="4"/>
  <c r="F117" i="4"/>
  <c r="F124" i="4" s="1"/>
  <c r="E117" i="4"/>
  <c r="B107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F106" i="4" s="1"/>
  <c r="B90" i="4"/>
  <c r="B91" i="4" s="1"/>
  <c r="B89" i="4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129" i="3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0" i="3"/>
  <c r="B89" i="3"/>
  <c r="B91" i="3" s="1"/>
  <c r="C74" i="3"/>
  <c r="B67" i="3"/>
  <c r="B57" i="3"/>
  <c r="C56" i="3"/>
  <c r="B55" i="3"/>
  <c r="D48" i="3"/>
  <c r="B45" i="3"/>
  <c r="F44" i="3"/>
  <c r="F42" i="3"/>
  <c r="D42" i="3"/>
  <c r="G41" i="3"/>
  <c r="E41" i="3"/>
  <c r="B34" i="3"/>
  <c r="D44" i="3" s="1"/>
  <c r="B30" i="3"/>
  <c r="B57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107" i="3" l="1"/>
  <c r="F108" i="3" s="1"/>
  <c r="D106" i="3"/>
  <c r="D106" i="4"/>
  <c r="D107" i="4" s="1"/>
  <c r="D108" i="4" s="1"/>
  <c r="D98" i="7"/>
  <c r="D49" i="3"/>
  <c r="F107" i="4"/>
  <c r="F108" i="4" s="1"/>
  <c r="D112" i="4"/>
  <c r="D113" i="4" s="1"/>
  <c r="D110" i="4"/>
  <c r="D111" i="4" s="1"/>
  <c r="D101" i="6"/>
  <c r="G104" i="3"/>
  <c r="F124" i="3"/>
  <c r="F125" i="3" s="1"/>
  <c r="I92" i="7"/>
  <c r="D101" i="7"/>
  <c r="E91" i="7" s="1"/>
  <c r="D99" i="7"/>
  <c r="D99" i="6"/>
  <c r="I92" i="6"/>
  <c r="F97" i="6"/>
  <c r="F98" i="6" s="1"/>
  <c r="B69" i="7"/>
  <c r="I39" i="7"/>
  <c r="D46" i="7"/>
  <c r="F44" i="7"/>
  <c r="F45" i="7" s="1"/>
  <c r="F46" i="7" s="1"/>
  <c r="F45" i="4"/>
  <c r="B69" i="6"/>
  <c r="F46" i="6"/>
  <c r="D44" i="6"/>
  <c r="D45" i="6" s="1"/>
  <c r="D46" i="6" s="1"/>
  <c r="E39" i="7"/>
  <c r="E41" i="7"/>
  <c r="E38" i="7"/>
  <c r="G41" i="7"/>
  <c r="E40" i="7"/>
  <c r="D49" i="7"/>
  <c r="E92" i="6"/>
  <c r="D102" i="6"/>
  <c r="E93" i="6"/>
  <c r="E94" i="6"/>
  <c r="E91" i="6"/>
  <c r="G39" i="6"/>
  <c r="F97" i="7"/>
  <c r="F98" i="7" s="1"/>
  <c r="F99" i="7" s="1"/>
  <c r="G40" i="6"/>
  <c r="D49" i="6"/>
  <c r="G38" i="6"/>
  <c r="G41" i="6"/>
  <c r="D112" i="3"/>
  <c r="D113" i="3" s="1"/>
  <c r="F126" i="3"/>
  <c r="D45" i="3"/>
  <c r="F45" i="3"/>
  <c r="G129" i="4"/>
  <c r="F125" i="4"/>
  <c r="D107" i="3"/>
  <c r="D108" i="3" s="1"/>
  <c r="E104" i="3"/>
  <c r="D44" i="4"/>
  <c r="D45" i="4" s="1"/>
  <c r="D114" i="3"/>
  <c r="D114" i="4"/>
  <c r="F126" i="4"/>
  <c r="E104" i="4"/>
  <c r="F46" i="3" l="1"/>
  <c r="G40" i="3"/>
  <c r="G38" i="3"/>
  <c r="G39" i="3"/>
  <c r="D46" i="3"/>
  <c r="E40" i="3"/>
  <c r="E38" i="3"/>
  <c r="E39" i="3"/>
  <c r="G129" i="3"/>
  <c r="G38" i="7"/>
  <c r="G39" i="7"/>
  <c r="D102" i="7"/>
  <c r="E92" i="7"/>
  <c r="E94" i="7"/>
  <c r="E93" i="7"/>
  <c r="G92" i="7"/>
  <c r="F99" i="6"/>
  <c r="G91" i="6"/>
  <c r="G94" i="6"/>
  <c r="G93" i="6"/>
  <c r="G92" i="6"/>
  <c r="G40" i="7"/>
  <c r="D52" i="7" s="1"/>
  <c r="G91" i="7"/>
  <c r="F46" i="4"/>
  <c r="G39" i="4"/>
  <c r="G40" i="4"/>
  <c r="G38" i="4"/>
  <c r="D46" i="4"/>
  <c r="E40" i="4"/>
  <c r="E38" i="4"/>
  <c r="E39" i="4"/>
  <c r="E39" i="6"/>
  <c r="E41" i="6"/>
  <c r="E40" i="6"/>
  <c r="E38" i="6"/>
  <c r="E95" i="6"/>
  <c r="G42" i="6"/>
  <c r="G93" i="7"/>
  <c r="G94" i="7"/>
  <c r="E42" i="7"/>
  <c r="D50" i="7"/>
  <c r="G42" i="7" l="1"/>
  <c r="D50" i="3"/>
  <c r="D52" i="3"/>
  <c r="E42" i="3"/>
  <c r="G42" i="3"/>
  <c r="D105" i="6"/>
  <c r="G95" i="6"/>
  <c r="D50" i="6"/>
  <c r="G60" i="6" s="1"/>
  <c r="E95" i="7"/>
  <c r="D103" i="6"/>
  <c r="E109" i="6" s="1"/>
  <c r="F109" i="6" s="1"/>
  <c r="G95" i="7"/>
  <c r="D103" i="7"/>
  <c r="D104" i="7" s="1"/>
  <c r="G42" i="4"/>
  <c r="E42" i="4"/>
  <c r="D52" i="4"/>
  <c r="D50" i="4"/>
  <c r="D52" i="6"/>
  <c r="E42" i="6"/>
  <c r="G61" i="6"/>
  <c r="H61" i="6" s="1"/>
  <c r="D51" i="6"/>
  <c r="G65" i="6"/>
  <c r="H65" i="6" s="1"/>
  <c r="G71" i="6"/>
  <c r="H71" i="6" s="1"/>
  <c r="G62" i="6"/>
  <c r="H62" i="6" s="1"/>
  <c r="G66" i="6"/>
  <c r="H66" i="6" s="1"/>
  <c r="G67" i="6"/>
  <c r="H67" i="6" s="1"/>
  <c r="G64" i="6"/>
  <c r="H64" i="6" s="1"/>
  <c r="G63" i="6"/>
  <c r="H63" i="6" s="1"/>
  <c r="G69" i="6"/>
  <c r="H69" i="6" s="1"/>
  <c r="G61" i="7"/>
  <c r="H61" i="7" s="1"/>
  <c r="G63" i="7"/>
  <c r="H63" i="7" s="1"/>
  <c r="G65" i="7"/>
  <c r="H65" i="7" s="1"/>
  <c r="G67" i="7"/>
  <c r="H67" i="7" s="1"/>
  <c r="G70" i="7"/>
  <c r="H70" i="7" s="1"/>
  <c r="G60" i="7"/>
  <c r="G62" i="7"/>
  <c r="H62" i="7" s="1"/>
  <c r="G64" i="7"/>
  <c r="H64" i="7" s="1"/>
  <c r="G66" i="7"/>
  <c r="H66" i="7" s="1"/>
  <c r="G69" i="7"/>
  <c r="H69" i="7" s="1"/>
  <c r="G71" i="7"/>
  <c r="H71" i="7" s="1"/>
  <c r="G68" i="7"/>
  <c r="H68" i="7" s="1"/>
  <c r="E113" i="7"/>
  <c r="F113" i="7" s="1"/>
  <c r="D51" i="7"/>
  <c r="D105" i="7"/>
  <c r="H60" i="6"/>
  <c r="D51" i="4" l="1"/>
  <c r="E63" i="4"/>
  <c r="E59" i="4"/>
  <c r="E66" i="4"/>
  <c r="E62" i="4"/>
  <c r="E68" i="4"/>
  <c r="E65" i="4"/>
  <c r="E61" i="4"/>
  <c r="E67" i="4"/>
  <c r="G67" i="4" s="1"/>
  <c r="E64" i="4"/>
  <c r="E60" i="4"/>
  <c r="D51" i="3"/>
  <c r="E67" i="3"/>
  <c r="G67" i="3" s="1"/>
  <c r="E68" i="3"/>
  <c r="E66" i="3"/>
  <c r="E60" i="3"/>
  <c r="E63" i="3"/>
  <c r="E61" i="3"/>
  <c r="E62" i="3"/>
  <c r="E59" i="3"/>
  <c r="E64" i="3"/>
  <c r="E65" i="3"/>
  <c r="G68" i="6"/>
  <c r="H68" i="6" s="1"/>
  <c r="G70" i="6"/>
  <c r="H70" i="6" s="1"/>
  <c r="E112" i="6"/>
  <c r="F112" i="6" s="1"/>
  <c r="D104" i="6"/>
  <c r="E111" i="6"/>
  <c r="F111" i="6" s="1"/>
  <c r="E108" i="6"/>
  <c r="F108" i="6" s="1"/>
  <c r="E113" i="6"/>
  <c r="F113" i="6" s="1"/>
  <c r="E110" i="6"/>
  <c r="F110" i="6" s="1"/>
  <c r="E111" i="7"/>
  <c r="F111" i="7" s="1"/>
  <c r="E110" i="7"/>
  <c r="F110" i="7" s="1"/>
  <c r="E109" i="7"/>
  <c r="F109" i="7" s="1"/>
  <c r="E108" i="7"/>
  <c r="F108" i="7" s="1"/>
  <c r="E112" i="7"/>
  <c r="F112" i="7" s="1"/>
  <c r="G72" i="7"/>
  <c r="G73" i="7" s="1"/>
  <c r="G74" i="7"/>
  <c r="H60" i="7"/>
  <c r="G64" i="3" l="1"/>
  <c r="G59" i="3"/>
  <c r="E70" i="3"/>
  <c r="E72" i="3"/>
  <c r="G60" i="3"/>
  <c r="F60" i="3"/>
  <c r="G61" i="4"/>
  <c r="G66" i="4"/>
  <c r="G62" i="3"/>
  <c r="F62" i="3"/>
  <c r="G66" i="3"/>
  <c r="F66" i="3"/>
  <c r="G60" i="4"/>
  <c r="G65" i="4"/>
  <c r="F65" i="4"/>
  <c r="G59" i="4"/>
  <c r="E70" i="4"/>
  <c r="F66" i="4" s="1"/>
  <c r="E72" i="4"/>
  <c r="F59" i="4"/>
  <c r="G63" i="3"/>
  <c r="F63" i="3"/>
  <c r="G62" i="4"/>
  <c r="F62" i="4"/>
  <c r="G65" i="3"/>
  <c r="F65" i="3"/>
  <c r="G61" i="3"/>
  <c r="F61" i="3"/>
  <c r="G68" i="3"/>
  <c r="F68" i="3"/>
  <c r="G64" i="4"/>
  <c r="F64" i="4"/>
  <c r="G68" i="4"/>
  <c r="F68" i="4"/>
  <c r="G63" i="4"/>
  <c r="F63" i="4"/>
  <c r="H72" i="6"/>
  <c r="G76" i="6" s="1"/>
  <c r="H74" i="6"/>
  <c r="G72" i="6"/>
  <c r="G73" i="6" s="1"/>
  <c r="G74" i="6"/>
  <c r="E115" i="7"/>
  <c r="E116" i="7" s="1"/>
  <c r="E117" i="6"/>
  <c r="E119" i="6"/>
  <c r="E115" i="6"/>
  <c r="E116" i="6" s="1"/>
  <c r="E120" i="6"/>
  <c r="E120" i="7"/>
  <c r="E119" i="7"/>
  <c r="E117" i="7"/>
  <c r="H73" i="6"/>
  <c r="F115" i="7"/>
  <c r="G124" i="7" s="1"/>
  <c r="D125" i="7"/>
  <c r="F117" i="7"/>
  <c r="F120" i="7"/>
  <c r="F125" i="7"/>
  <c r="F119" i="7"/>
  <c r="F119" i="6"/>
  <c r="F115" i="6"/>
  <c r="G124" i="6" s="1"/>
  <c r="D125" i="6"/>
  <c r="F117" i="6"/>
  <c r="F120" i="6"/>
  <c r="F125" i="6"/>
  <c r="H72" i="7"/>
  <c r="G76" i="7" s="1"/>
  <c r="H74" i="7"/>
  <c r="F67" i="3" l="1"/>
  <c r="E71" i="3"/>
  <c r="G70" i="4"/>
  <c r="G72" i="4"/>
  <c r="C81" i="3"/>
  <c r="G70" i="3"/>
  <c r="G72" i="3"/>
  <c r="F67" i="4"/>
  <c r="E71" i="4"/>
  <c r="F60" i="4"/>
  <c r="F72" i="4" s="1"/>
  <c r="F61" i="4"/>
  <c r="F70" i="4" s="1"/>
  <c r="F71" i="4" s="1"/>
  <c r="F59" i="3"/>
  <c r="F64" i="3"/>
  <c r="C81" i="4"/>
  <c r="F116" i="7"/>
  <c r="F116" i="6"/>
  <c r="H73" i="7"/>
  <c r="G74" i="4" l="1"/>
  <c r="C79" i="4"/>
  <c r="G71" i="4"/>
  <c r="C82" i="4"/>
  <c r="C83" i="4" s="1"/>
  <c r="C79" i="3"/>
  <c r="C82" i="3" s="1"/>
  <c r="C83" i="3" s="1"/>
  <c r="G74" i="3"/>
  <c r="G71" i="3"/>
  <c r="F72" i="3"/>
  <c r="F70" i="3"/>
  <c r="F71" i="3" s="1"/>
</calcChain>
</file>

<file path=xl/sharedStrings.xml><?xml version="1.0" encoding="utf-8"?>
<sst xmlns="http://schemas.openxmlformats.org/spreadsheetml/2006/main" count="772" uniqueCount="164">
  <si>
    <t>HPLC System Suitability Report</t>
  </si>
  <si>
    <t>Analysis Data</t>
  </si>
  <si>
    <t>Assay</t>
  </si>
  <si>
    <t>Sample(s)</t>
  </si>
  <si>
    <t>Reference Substance:</t>
  </si>
  <si>
    <t>CONCOR AMLO 5/5 MG</t>
  </si>
  <si>
    <t>% age Purity:</t>
  </si>
  <si>
    <t>NDQD201709125</t>
  </si>
  <si>
    <t>Weight (mg):</t>
  </si>
  <si>
    <t>Bisoprol fumarate 5 mg,Amlodine Besilate 5 mg per tablets.</t>
  </si>
  <si>
    <t>Standard Conc (mg/mL):</t>
  </si>
  <si>
    <t>each tablets contains bisoprol fumarate 5 mg,amlodipine besilate 5 mg per tablets.</t>
  </si>
  <si>
    <t>2017-09-06 09:18:24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</si>
  <si>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</si>
  <si>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</si>
  <si>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</si>
  <si>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</si>
  <si>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</si>
  <si>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</si>
  <si>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</si>
  <si>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</si>
  <si>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</si>
  <si>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</si>
  <si>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</si>
  <si>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</si>
  <si>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</si>
  <si>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</si>
  <si>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</si>
  <si>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</si>
  <si>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</si>
  <si>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</si>
  <si>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</si>
  <si>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</si>
  <si>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</si>
  <si>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</si>
  <si>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</si>
  <si>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</si>
  <si>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</si>
  <si>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</si>
  <si>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</si>
  <si>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</si>
  <si>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</si>
  <si>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</si>
  <si>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</si>
  <si>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</si>
  <si>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</si>
  <si>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</si>
  <si>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</si>
  <si>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</si>
  <si>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</si>
  <si>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</si>
  <si>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</si>
  <si>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</si>
  <si>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</si>
  <si>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</si>
  <si>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</si>
  <si>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</si>
  <si>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</si>
  <si>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</si>
  <si>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</si>
  <si>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</si>
  <si>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</si>
  <si>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</si>
  <si>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</si>
  <si>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</si>
  <si>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</si>
  <si>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</si>
  <si>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</si>
  <si>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</si>
  <si>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</si>
  <si>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</si>
  <si>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</si>
  <si>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</si>
  <si>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</si>
  <si>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</si>
  <si>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</si>
  <si>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</si>
  <si>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</si>
  <si>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</si>
  <si>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</si>
  <si>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</si>
  <si>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</si>
  <si>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</si>
  <si>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</si>
  <si>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</si>
  <si>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</si>
  <si>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</si>
  <si>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</si>
  <si>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</si>
  <si>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</si>
  <si>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</si>
  <si>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</si>
  <si>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</si>
  <si>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</si>
  <si>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</si>
  <si>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</si>
  <si>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</si>
  <si>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</si>
  <si>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</si>
  <si>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</si>
  <si>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</si>
  <si>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</si>
  <si>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</si>
  <si>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</si>
  <si>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</si>
  <si>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</si>
  <si>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</si>
  <si>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</si>
  <si>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</si>
  <si>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</si>
  <si>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</si>
  <si>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</si>
  <si>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</si>
  <si>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</si>
  <si>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</si>
  <si>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</si>
  <si>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</si>
  <si>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</si>
  <si>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</si>
  <si>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</si>
  <si>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</si>
  <si>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</si>
  <si>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</si>
  <si>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</si>
  <si>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 xml:space="preserve">Bisoprol fumarate </t>
  </si>
  <si>
    <t>Amlodipine</t>
  </si>
  <si>
    <t xml:space="preserve">Bisoprol Fumurate </t>
  </si>
  <si>
    <t>B12-4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</si>
  <si>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</si>
  <si>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</si>
  <si>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</si>
  <si>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</si>
  <si>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</si>
  <si>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</si>
  <si>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</si>
  <si>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</si>
  <si>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</si>
  <si>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</si>
  <si>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</si>
  <si>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</si>
  <si>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</si>
  <si>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</si>
  <si>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</si>
  <si>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</si>
  <si>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</si>
  <si>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</si>
  <si>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</si>
  <si>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</si>
  <si>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</si>
  <si>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</si>
  <si>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</si>
  <si>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</si>
  <si>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</si>
  <si>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Mass of WRS as free base (mg):</t>
  </si>
  <si>
    <t>Mass of RS (mg):</t>
  </si>
  <si>
    <t>Bisoprol fumurate</t>
  </si>
  <si>
    <t>M2-4</t>
  </si>
  <si>
    <t>Amlodipine Besilate</t>
  </si>
  <si>
    <t>A76-1</t>
  </si>
  <si>
    <t>2017-09-06 09:57:42</t>
  </si>
  <si>
    <t>each tablets contains bisoprol fumarate 10 mg,amlodipine besilate 10 mg per tablets.</t>
  </si>
  <si>
    <t xml:space="preserve">Bisoprol fumarate 10 mg  Amlodipine Besilate 10 mg </t>
  </si>
  <si>
    <t>NDQD201709128</t>
  </si>
  <si>
    <t>CONCOR AMLO 10+10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</si>
</sst>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\ &quot;%&quot;"/>
    <numFmt numFmtId="173" formatCode="0.00\ &quot;%&quot;"/>
    <numFmt numFmtId="174" formatCode="0.0\ &quot;mg&quot;"/>
    <numFmt numFmtId="175" formatCode="dd\-mmm\-yyyy"/>
    <numFmt numFmtId="176" formatCode="0.00\ &quot;mg&quot;"/>
    <numFmt numFmtId="178" formatCode="0.0000%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9" fontId="27" fillId="0" borderId="0" applyFont="0" applyFill="0" applyBorder="0" applyAlignment="0" applyProtection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7" xfId="0" applyFont="1" applyFill="1" applyBorder="1"/>
    <xf numFmtId="0" fontId="5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4" fillId="2" borderId="0" xfId="1" applyNumberFormat="1" applyFont="1" applyFill="1" applyAlignment="1">
      <alignment horizontal="center"/>
    </xf>
    <xf numFmtId="172" fontId="24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71" fontId="14" fillId="7" borderId="60" xfId="1" applyNumberFormat="1" applyFont="1" applyFill="1" applyBorder="1" applyAlignment="1">
      <alignment horizontal="center"/>
    </xf>
    <xf numFmtId="2" fontId="14" fillId="7" borderId="60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71" fontId="14" fillId="6" borderId="61" xfId="1" applyNumberFormat="1" applyFont="1" applyFill="1" applyBorder="1" applyAlignment="1">
      <alignment horizontal="center"/>
    </xf>
    <xf numFmtId="2" fontId="14" fillId="6" borderId="61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1" fillId="2" borderId="13" xfId="1" applyFont="1" applyFill="1" applyBorder="1"/>
    <xf numFmtId="10" fontId="11" fillId="2" borderId="0" xfId="1" applyNumberFormat="1" applyFont="1" applyFill="1" applyAlignment="1">
      <alignment horizontal="center"/>
    </xf>
    <xf numFmtId="0" fontId="14" fillId="7" borderId="62" xfId="1" applyFont="1" applyFill="1" applyBorder="1" applyAlignment="1">
      <alignment horizontal="center"/>
    </xf>
    <xf numFmtId="0" fontId="14" fillId="7" borderId="29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2" borderId="43" xfId="1" applyFont="1" applyFill="1" applyBorder="1"/>
    <xf numFmtId="10" fontId="14" fillId="6" borderId="49" xfId="1" applyNumberFormat="1" applyFont="1" applyFill="1" applyBorder="1" applyAlignment="1">
      <alignment horizontal="center"/>
    </xf>
    <xf numFmtId="10" fontId="14" fillId="6" borderId="6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31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71" fontId="14" fillId="7" borderId="54" xfId="1" applyNumberFormat="1" applyFont="1" applyFill="1" applyBorder="1" applyAlignment="1">
      <alignment horizontal="center"/>
    </xf>
    <xf numFmtId="2" fontId="14" fillId="7" borderId="59" xfId="1" applyNumberFormat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0" fontId="11" fillId="2" borderId="23" xfId="1" applyFont="1" applyFill="1" applyBorder="1" applyAlignment="1">
      <alignment horizontal="center"/>
    </xf>
    <xf numFmtId="0" fontId="14" fillId="3" borderId="31" xfId="1" applyFont="1" applyFill="1" applyBorder="1" applyAlignment="1" applyProtection="1">
      <alignment horizontal="center"/>
      <protection locked="0"/>
    </xf>
    <xf numFmtId="173" fontId="11" fillId="2" borderId="31" xfId="1" applyNumberFormat="1" applyFont="1" applyFill="1" applyBorder="1" applyAlignment="1">
      <alignment horizontal="center"/>
    </xf>
    <xf numFmtId="173" fontId="11" fillId="2" borderId="48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>
      <alignment horizontal="center"/>
    </xf>
    <xf numFmtId="173" fontId="11" fillId="2" borderId="25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2" fillId="2" borderId="13" xfId="1" applyFont="1" applyFill="1" applyBorder="1" applyAlignment="1">
      <alignment horizontal="center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0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8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49" xfId="1" applyNumberFormat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166" fontId="11" fillId="7" borderId="49" xfId="1" applyNumberFormat="1" applyFont="1" applyFill="1" applyBorder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63" xfId="1" applyFont="1" applyFill="1" applyBorder="1" applyAlignment="1">
      <alignment horizontal="right"/>
    </xf>
    <xf numFmtId="170" fontId="12" fillId="6" borderId="15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64" xfId="1" applyNumberFormat="1" applyFont="1" applyFill="1" applyBorder="1" applyAlignment="1">
      <alignment horizontal="center"/>
    </xf>
    <xf numFmtId="0" fontId="11" fillId="2" borderId="15" xfId="1" applyFont="1" applyFill="1" applyBorder="1"/>
    <xf numFmtId="170" fontId="11" fillId="2" borderId="36" xfId="1" applyNumberFormat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0" fontId="15" fillId="2" borderId="13" xfId="1" applyFont="1" applyFill="1" applyBorder="1"/>
    <xf numFmtId="170" fontId="11" fillId="2" borderId="28" xfId="1" applyNumberFormat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169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4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171" fontId="14" fillId="2" borderId="0" xfId="1" applyNumberFormat="1" applyFont="1" applyFill="1" applyAlignment="1">
      <alignment horizontal="center"/>
    </xf>
    <xf numFmtId="0" fontId="14" fillId="7" borderId="60" xfId="1" applyFont="1" applyFill="1" applyBorder="1" applyAlignment="1">
      <alignment horizontal="center"/>
    </xf>
    <xf numFmtId="173" fontId="14" fillId="7" borderId="33" xfId="1" applyNumberFormat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173" fontId="11" fillId="2" borderId="15" xfId="1" applyNumberFormat="1" applyFont="1" applyFill="1" applyBorder="1" applyAlignment="1">
      <alignment horizontal="center" vertical="center"/>
    </xf>
    <xf numFmtId="166" fontId="11" fillId="2" borderId="43" xfId="1" applyNumberFormat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3" fontId="11" fillId="2" borderId="14" xfId="1" applyNumberFormat="1" applyFont="1" applyFill="1" applyBorder="1" applyAlignment="1">
      <alignment horizontal="center" vertical="center"/>
    </xf>
    <xf numFmtId="166" fontId="11" fillId="2" borderId="23" xfId="1" applyNumberFormat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66" fontId="11" fillId="2" borderId="21" xfId="1" applyNumberFormat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0" fontId="13" fillId="2" borderId="31" xfId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174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0" fontId="11" fillId="7" borderId="15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2" fontId="11" fillId="6" borderId="15" xfId="1" applyNumberFormat="1" applyFont="1" applyFill="1" applyBorder="1" applyAlignment="1">
      <alignment horizontal="center"/>
    </xf>
    <xf numFmtId="0" fontId="11" fillId="2" borderId="30" xfId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6" fontId="14" fillId="3" borderId="41" xfId="1" applyNumberFormat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0" fontId="11" fillId="2" borderId="11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right"/>
    </xf>
    <xf numFmtId="170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5" fillId="2" borderId="0" xfId="1" applyFont="1" applyFill="1"/>
    <xf numFmtId="0" fontId="11" fillId="2" borderId="29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168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75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 applyProtection="1"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2" fontId="12" fillId="7" borderId="13" xfId="0" applyNumberFormat="1" applyFont="1" applyFill="1" applyBorder="1" applyAlignment="1">
      <alignment horizontal="center"/>
    </xf>
    <xf numFmtId="176" fontId="14" fillId="3" borderId="0" xfId="1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9" fillId="2" borderId="0" xfId="1" applyFont="1" applyFill="1"/>
    <xf numFmtId="10" fontId="6" fillId="2" borderId="9" xfId="1" applyNumberFormat="1" applyFont="1" applyFill="1" applyBorder="1"/>
    <xf numFmtId="0" fontId="6" fillId="2" borderId="0" xfId="1" applyFont="1" applyFill="1" applyAlignment="1">
      <alignment horizontal="center"/>
    </xf>
    <xf numFmtId="0" fontId="6" fillId="2" borderId="9" xfId="1" applyFont="1" applyFill="1" applyBorder="1"/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2" fontId="8" fillId="2" borderId="0" xfId="1" applyNumberFormat="1" applyFont="1" applyFill="1"/>
    <xf numFmtId="10" fontId="2" fillId="2" borderId="0" xfId="1" applyNumberFormat="1" applyFont="1" applyFill="1"/>
    <xf numFmtId="0" fontId="5" fillId="2" borderId="12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164" fontId="5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6" fillId="2" borderId="1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4" xfId="1" applyNumberFormat="1" applyFont="1" applyFill="1" applyBorder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 wrapText="1"/>
    </xf>
    <xf numFmtId="164" fontId="1" fillId="2" borderId="0" xfId="1" applyNumberFormat="1" applyFont="1" applyFill="1"/>
    <xf numFmtId="0" fontId="4" fillId="2" borderId="0" xfId="1" applyFont="1" applyFill="1" applyAlignment="1">
      <alignment horizontal="left"/>
    </xf>
    <xf numFmtId="167" fontId="6" fillId="2" borderId="0" xfId="1" applyNumberFormat="1" applyFont="1" applyFill="1"/>
    <xf numFmtId="167" fontId="6" fillId="2" borderId="0" xfId="1" applyNumberFormat="1" applyFont="1" applyFill="1" applyAlignment="1">
      <alignment horizontal="center"/>
    </xf>
    <xf numFmtId="0" fontId="4" fillId="2" borderId="0" xfId="1" applyFont="1" applyFill="1"/>
    <xf numFmtId="0" fontId="10" fillId="2" borderId="0" xfId="1" applyFont="1" applyFill="1" applyAlignment="1">
      <alignment wrapText="1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164" fontId="1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178" fontId="0" fillId="2" borderId="0" xfId="2" applyNumberFormat="1" applyFont="1" applyFill="1"/>
  </cellXfs>
  <cellStyles count="3">
    <cellStyle name="Normal" xfId="0" builtinId="0"/>
    <cellStyle name="Normal 2" xfId="1"/>
    <cellStyle name="Percent" xfId="2" builtinId="5"/>
  </cellStyles>
  <dxfs count="4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5" sqref="D45"/>
    </sheetView>
  </sheetViews>
  <sheetFormatPr defaultRowHeight="15" x14ac:dyDescent="0.3"/>
  <cols>
    <col min="1" max="1" width="15.5703125" style="589" customWidth="1"/>
    <col min="2" max="2" width="18.42578125" style="589" customWidth="1"/>
    <col min="3" max="3" width="14.28515625" style="589" customWidth="1"/>
    <col min="4" max="4" width="15" style="589" customWidth="1"/>
    <col min="5" max="5" width="9.140625" style="589" customWidth="1"/>
    <col min="6" max="6" width="27.85546875" style="589" customWidth="1"/>
    <col min="7" max="7" width="12.28515625" style="589" customWidth="1"/>
    <col min="8" max="8" width="9.140625" style="589" customWidth="1"/>
    <col min="9" max="16384" width="9.140625" style="421"/>
  </cols>
  <sheetData>
    <row r="10" spans="1:7" ht="13.5" customHeight="1" thickBot="1" x14ac:dyDescent="0.35"/>
    <row r="11" spans="1:7" ht="13.5" customHeight="1" thickBot="1" x14ac:dyDescent="0.35">
      <c r="A11" s="635" t="s">
        <v>31</v>
      </c>
      <c r="B11" s="636"/>
      <c r="C11" s="636"/>
      <c r="D11" s="636"/>
      <c r="E11" s="636"/>
      <c r="F11" s="637"/>
      <c r="G11" s="630"/>
    </row>
    <row r="12" spans="1:7" ht="16.5" customHeight="1" x14ac:dyDescent="0.3">
      <c r="A12" s="632" t="s">
        <v>32</v>
      </c>
      <c r="B12" s="632"/>
      <c r="C12" s="632"/>
      <c r="D12" s="632"/>
      <c r="E12" s="632"/>
      <c r="F12" s="632"/>
      <c r="G12" s="629"/>
    </row>
    <row r="14" spans="1:7" ht="16.5" customHeight="1" x14ac:dyDescent="0.3">
      <c r="A14" s="631" t="s">
        <v>33</v>
      </c>
      <c r="B14" s="631"/>
      <c r="C14" s="591" t="s">
        <v>163</v>
      </c>
    </row>
    <row r="15" spans="1:7" ht="16.5" customHeight="1" x14ac:dyDescent="0.3">
      <c r="A15" s="631" t="s">
        <v>34</v>
      </c>
      <c r="B15" s="631"/>
      <c r="C15" s="591" t="s">
        <v>162</v>
      </c>
    </row>
    <row r="16" spans="1:7" ht="16.5" customHeight="1" x14ac:dyDescent="0.3">
      <c r="A16" s="631" t="s">
        <v>35</v>
      </c>
      <c r="B16" s="631"/>
      <c r="C16" s="591" t="s">
        <v>161</v>
      </c>
    </row>
    <row r="17" spans="1:5" ht="16.5" customHeight="1" x14ac:dyDescent="0.3">
      <c r="A17" s="631" t="s">
        <v>36</v>
      </c>
      <c r="B17" s="631"/>
      <c r="C17" s="591" t="s">
        <v>160</v>
      </c>
    </row>
    <row r="18" spans="1:5" ht="16.5" customHeight="1" x14ac:dyDescent="0.3">
      <c r="A18" s="631" t="s">
        <v>37</v>
      </c>
      <c r="B18" s="631"/>
      <c r="C18" s="628" t="s">
        <v>159</v>
      </c>
    </row>
    <row r="19" spans="1:5" ht="16.5" customHeight="1" x14ac:dyDescent="0.3">
      <c r="A19" s="631" t="s">
        <v>38</v>
      </c>
      <c r="B19" s="631"/>
      <c r="C19" s="628" t="e">
        <f>#REF!</f>
        <v>#REF!</v>
      </c>
    </row>
    <row r="20" spans="1:5" ht="16.5" customHeight="1" x14ac:dyDescent="0.3">
      <c r="A20" s="594"/>
      <c r="B20" s="594"/>
      <c r="C20" s="627"/>
    </row>
    <row r="21" spans="1:5" ht="16.5" customHeight="1" x14ac:dyDescent="0.3">
      <c r="A21" s="632" t="s">
        <v>1</v>
      </c>
      <c r="B21" s="632"/>
      <c r="C21" s="626" t="s">
        <v>39</v>
      </c>
      <c r="D21" s="599"/>
    </row>
    <row r="22" spans="1:5" ht="15.75" customHeight="1" thickBot="1" x14ac:dyDescent="0.35">
      <c r="A22" s="638"/>
      <c r="B22" s="638"/>
      <c r="C22" s="625"/>
      <c r="D22" s="638"/>
      <c r="E22" s="638"/>
    </row>
    <row r="23" spans="1:5" ht="33.75" customHeight="1" thickBot="1" x14ac:dyDescent="0.35">
      <c r="C23" s="624" t="s">
        <v>40</v>
      </c>
      <c r="D23" s="608" t="s">
        <v>41</v>
      </c>
      <c r="E23" s="478"/>
    </row>
    <row r="24" spans="1:5" ht="15.75" customHeight="1" x14ac:dyDescent="0.3">
      <c r="C24" s="622">
        <v>300.61</v>
      </c>
      <c r="D24" s="623">
        <f t="shared" ref="D24:D43" si="0">(C24-$C$46)/$C$46</f>
        <v>-7.0914958200802881E-3</v>
      </c>
      <c r="E24" s="618"/>
    </row>
    <row r="25" spans="1:5" ht="15.75" customHeight="1" x14ac:dyDescent="0.3">
      <c r="C25" s="622">
        <v>302.52999999999997</v>
      </c>
      <c r="D25" s="621">
        <f t="shared" si="0"/>
        <v>-7.4977622317597636E-4</v>
      </c>
      <c r="E25" s="618"/>
    </row>
    <row r="26" spans="1:5" ht="15.75" customHeight="1" x14ac:dyDescent="0.3">
      <c r="C26" s="622">
        <v>299.2</v>
      </c>
      <c r="D26" s="621">
        <f t="shared" si="0"/>
        <v>-1.1748696149057073E-2</v>
      </c>
      <c r="E26" s="618"/>
    </row>
    <row r="27" spans="1:5" ht="15.75" customHeight="1" x14ac:dyDescent="0.3">
      <c r="C27" s="622">
        <v>302.98</v>
      </c>
      <c r="D27" s="621">
        <f t="shared" si="0"/>
        <v>7.3656430734865357E-4</v>
      </c>
      <c r="E27" s="618"/>
    </row>
    <row r="28" spans="1:5" ht="15.75" customHeight="1" x14ac:dyDescent="0.3">
      <c r="C28" s="622">
        <v>301.08</v>
      </c>
      <c r="D28" s="621">
        <f t="shared" si="0"/>
        <v>-5.5390957104214846E-3</v>
      </c>
      <c r="E28" s="618"/>
    </row>
    <row r="29" spans="1:5" ht="15.75" customHeight="1" x14ac:dyDescent="0.3">
      <c r="C29" s="622">
        <v>300.8</v>
      </c>
      <c r="D29" s="621">
        <f t="shared" si="0"/>
        <v>-6.4639298183032934E-3</v>
      </c>
      <c r="E29" s="618"/>
    </row>
    <row r="30" spans="1:5" ht="15.75" customHeight="1" x14ac:dyDescent="0.3">
      <c r="C30" s="622">
        <v>303.52</v>
      </c>
      <c r="D30" s="621">
        <f t="shared" si="0"/>
        <v>2.5201729439779091E-3</v>
      </c>
      <c r="E30" s="618"/>
    </row>
    <row r="31" spans="1:5" ht="15.75" customHeight="1" x14ac:dyDescent="0.3">
      <c r="C31" s="622">
        <v>303.99</v>
      </c>
      <c r="D31" s="621">
        <f t="shared" si="0"/>
        <v>4.0725730536368999E-3</v>
      </c>
      <c r="E31" s="618"/>
    </row>
    <row r="32" spans="1:5" ht="15.75" customHeight="1" x14ac:dyDescent="0.3">
      <c r="C32" s="622">
        <v>301.33999999999997</v>
      </c>
      <c r="D32" s="621">
        <f t="shared" si="0"/>
        <v>-4.6803211816740372E-3</v>
      </c>
      <c r="E32" s="618"/>
    </row>
    <row r="33" spans="1:7" ht="15.75" customHeight="1" x14ac:dyDescent="0.3">
      <c r="C33" s="622">
        <v>301.06</v>
      </c>
      <c r="D33" s="621">
        <f t="shared" si="0"/>
        <v>-5.605155289555846E-3</v>
      </c>
      <c r="E33" s="618"/>
    </row>
    <row r="34" spans="1:7" ht="15.75" customHeight="1" x14ac:dyDescent="0.3">
      <c r="C34" s="622">
        <v>300.61</v>
      </c>
      <c r="D34" s="621">
        <f t="shared" si="0"/>
        <v>-7.0914958200802881E-3</v>
      </c>
      <c r="E34" s="618"/>
    </row>
    <row r="35" spans="1:7" ht="15.75" customHeight="1" x14ac:dyDescent="0.3">
      <c r="C35" s="622">
        <v>305.57</v>
      </c>
      <c r="D35" s="621">
        <f t="shared" si="0"/>
        <v>9.2912798052561321E-3</v>
      </c>
      <c r="E35" s="618"/>
    </row>
    <row r="36" spans="1:7" ht="15.75" customHeight="1" x14ac:dyDescent="0.3">
      <c r="C36" s="622">
        <v>301.41000000000003</v>
      </c>
      <c r="D36" s="621">
        <f t="shared" si="0"/>
        <v>-4.4491126547033973E-3</v>
      </c>
      <c r="E36" s="618"/>
    </row>
    <row r="37" spans="1:7" ht="15.75" customHeight="1" x14ac:dyDescent="0.3">
      <c r="C37" s="622">
        <v>305.08</v>
      </c>
      <c r="D37" s="621">
        <f t="shared" si="0"/>
        <v>7.6728201164627799E-3</v>
      </c>
      <c r="E37" s="618"/>
    </row>
    <row r="38" spans="1:7" ht="15.75" customHeight="1" x14ac:dyDescent="0.3">
      <c r="C38" s="622">
        <v>303</v>
      </c>
      <c r="D38" s="621">
        <f t="shared" si="0"/>
        <v>8.0262388648301474E-4</v>
      </c>
      <c r="E38" s="618"/>
    </row>
    <row r="39" spans="1:7" ht="15.75" customHeight="1" x14ac:dyDescent="0.3">
      <c r="C39" s="622">
        <v>299.68</v>
      </c>
      <c r="D39" s="621">
        <f t="shared" si="0"/>
        <v>-1.0163266249830901E-2</v>
      </c>
      <c r="E39" s="618"/>
    </row>
    <row r="40" spans="1:7" ht="15.75" customHeight="1" x14ac:dyDescent="0.3">
      <c r="C40" s="622">
        <v>306.33999999999997</v>
      </c>
      <c r="D40" s="621">
        <f t="shared" si="0"/>
        <v>1.1834573601931292E-2</v>
      </c>
      <c r="E40" s="618"/>
    </row>
    <row r="41" spans="1:7" ht="15.75" customHeight="1" x14ac:dyDescent="0.3">
      <c r="C41" s="622">
        <v>305.35000000000002</v>
      </c>
      <c r="D41" s="621">
        <f t="shared" si="0"/>
        <v>8.5646244347775957E-3</v>
      </c>
      <c r="E41" s="618"/>
    </row>
    <row r="42" spans="1:7" ht="15.75" customHeight="1" x14ac:dyDescent="0.3">
      <c r="C42" s="622">
        <v>305.98</v>
      </c>
      <c r="D42" s="621">
        <f t="shared" si="0"/>
        <v>1.0645501177511852E-2</v>
      </c>
      <c r="E42" s="618"/>
    </row>
    <row r="43" spans="1:7" ht="16.5" customHeight="1" thickBot="1" x14ac:dyDescent="0.35">
      <c r="C43" s="620">
        <v>305.01</v>
      </c>
      <c r="D43" s="619">
        <f t="shared" si="0"/>
        <v>7.4416115894923272E-3</v>
      </c>
      <c r="E43" s="618"/>
    </row>
    <row r="44" spans="1:7" ht="16.5" customHeight="1" thickBot="1" x14ac:dyDescent="0.35">
      <c r="C44" s="614"/>
      <c r="D44" s="618"/>
      <c r="E44" s="617"/>
    </row>
    <row r="45" spans="1:7" ht="16.5" customHeight="1" thickBot="1" x14ac:dyDescent="0.35">
      <c r="B45" s="613" t="s">
        <v>42</v>
      </c>
      <c r="C45" s="616">
        <f>SUM(C24:C44)</f>
        <v>6055.1400000000012</v>
      </c>
      <c r="D45" s="615"/>
      <c r="E45" s="614"/>
    </row>
    <row r="46" spans="1:7" ht="17.25" customHeight="1" thickBot="1" x14ac:dyDescent="0.35">
      <c r="B46" s="613" t="s">
        <v>43</v>
      </c>
      <c r="C46" s="612">
        <f>AVERAGE(C24:C44)</f>
        <v>302.75700000000006</v>
      </c>
      <c r="E46" s="610"/>
    </row>
    <row r="47" spans="1:7" ht="17.25" customHeight="1" thickBot="1" x14ac:dyDescent="0.35">
      <c r="A47" s="591"/>
      <c r="B47" s="611"/>
      <c r="D47" s="606"/>
      <c r="E47" s="610"/>
    </row>
    <row r="48" spans="1:7" ht="33.75" customHeight="1" thickBot="1" x14ac:dyDescent="0.35">
      <c r="B48" s="609" t="s">
        <v>43</v>
      </c>
      <c r="C48" s="608" t="s">
        <v>44</v>
      </c>
      <c r="D48" s="607"/>
      <c r="G48" s="606"/>
    </row>
    <row r="49" spans="1:6" ht="17.25" customHeight="1" thickBot="1" x14ac:dyDescent="0.35">
      <c r="B49" s="633">
        <f>C46</f>
        <v>302.75700000000006</v>
      </c>
      <c r="C49" s="605">
        <f>-IF(C46&lt;=80,10%,IF(C46&lt;250,7.5%,5%))</f>
        <v>-0.05</v>
      </c>
      <c r="D49" s="603">
        <f>IF(C46&lt;=80,C46*0.9,IF(C46&lt;250,C46*0.925,C46*0.95))</f>
        <v>287.61915000000005</v>
      </c>
    </row>
    <row r="50" spans="1:6" ht="17.25" customHeight="1" thickBot="1" x14ac:dyDescent="0.35">
      <c r="B50" s="634"/>
      <c r="C50" s="604">
        <f>IF(C46&lt;=80, 10%, IF(C46&lt;250, 7.5%, 5%))</f>
        <v>0.05</v>
      </c>
      <c r="D50" s="603">
        <f>IF(C46&lt;=80, C46*1.1, IF(C46&lt;250, C46*1.075, C46*1.05))</f>
        <v>317.89485000000008</v>
      </c>
    </row>
    <row r="51" spans="1:6" ht="16.5" customHeight="1" thickBot="1" x14ac:dyDescent="0.35">
      <c r="A51" s="602"/>
      <c r="B51" s="601"/>
      <c r="C51" s="591"/>
      <c r="D51" s="600"/>
      <c r="E51" s="591"/>
      <c r="F51" s="599"/>
    </row>
    <row r="52" spans="1:6" ht="16.5" customHeight="1" x14ac:dyDescent="0.3">
      <c r="A52" s="591"/>
      <c r="B52" s="598" t="s">
        <v>26</v>
      </c>
      <c r="C52" s="598"/>
      <c r="D52" s="596" t="s">
        <v>27</v>
      </c>
      <c r="E52" s="597"/>
      <c r="F52" s="596" t="s">
        <v>28</v>
      </c>
    </row>
    <row r="53" spans="1:6" ht="34.5" customHeight="1" x14ac:dyDescent="0.3">
      <c r="A53" s="594" t="s">
        <v>29</v>
      </c>
      <c r="B53" s="595"/>
      <c r="C53" s="591"/>
      <c r="D53" s="595"/>
      <c r="E53" s="591"/>
      <c r="F53" s="595"/>
    </row>
    <row r="54" spans="1:6" ht="34.5" customHeight="1" x14ac:dyDescent="0.3">
      <c r="A54" s="594" t="s">
        <v>30</v>
      </c>
      <c r="B54" s="592"/>
      <c r="C54" s="593"/>
      <c r="D54" s="592"/>
      <c r="E54" s="591"/>
      <c r="F54" s="590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1" workbookViewId="0">
      <selection activeCell="D49" sqref="D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80" t="s">
        <v>0</v>
      </c>
      <c r="B15" s="680"/>
      <c r="C15" s="680"/>
      <c r="D15" s="680"/>
      <c r="E15" s="6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10.75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0.215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59163614</v>
      </c>
      <c r="C24" s="18">
        <v>13435.13</v>
      </c>
      <c r="D24" s="19">
        <v>1.21</v>
      </c>
      <c r="E24" s="20">
        <v>5.68</v>
      </c>
    </row>
    <row r="25" spans="1:6" ht="16.5" customHeight="1" x14ac:dyDescent="0.3">
      <c r="A25" s="17">
        <v>2</v>
      </c>
      <c r="B25" s="18">
        <v>59213730</v>
      </c>
      <c r="C25" s="18">
        <v>13491.05</v>
      </c>
      <c r="D25" s="19">
        <v>1.22</v>
      </c>
      <c r="E25" s="19">
        <v>5.67</v>
      </c>
    </row>
    <row r="26" spans="1:6" ht="16.5" customHeight="1" x14ac:dyDescent="0.3">
      <c r="A26" s="17">
        <v>3</v>
      </c>
      <c r="B26" s="18">
        <v>59201371</v>
      </c>
      <c r="C26" s="18">
        <v>13493.72</v>
      </c>
      <c r="D26" s="19">
        <v>1.23</v>
      </c>
      <c r="E26" s="19">
        <v>5.67</v>
      </c>
    </row>
    <row r="27" spans="1:6" ht="16.5" customHeight="1" x14ac:dyDescent="0.3">
      <c r="A27" s="17">
        <v>4</v>
      </c>
      <c r="B27" s="18">
        <v>59415593</v>
      </c>
      <c r="C27" s="18">
        <v>13517.64</v>
      </c>
      <c r="D27" s="19">
        <v>1.21</v>
      </c>
      <c r="E27" s="19">
        <v>5.67</v>
      </c>
    </row>
    <row r="28" spans="1:6" ht="16.5" customHeight="1" x14ac:dyDescent="0.3">
      <c r="A28" s="17">
        <v>5</v>
      </c>
      <c r="B28" s="18">
        <v>58955029</v>
      </c>
      <c r="C28" s="18">
        <v>13594.83</v>
      </c>
      <c r="D28" s="19">
        <v>1.24</v>
      </c>
      <c r="E28" s="19">
        <v>5.67</v>
      </c>
    </row>
    <row r="29" spans="1:6" ht="16.5" customHeight="1" x14ac:dyDescent="0.3">
      <c r="A29" s="17">
        <v>6</v>
      </c>
      <c r="B29" s="21">
        <v>58997517</v>
      </c>
      <c r="C29" s="21">
        <v>13597.69</v>
      </c>
      <c r="D29" s="22">
        <v>1.24</v>
      </c>
      <c r="E29" s="22">
        <v>5.68</v>
      </c>
    </row>
    <row r="30" spans="1:6" ht="16.5" customHeight="1" x14ac:dyDescent="0.3">
      <c r="A30" s="23" t="s">
        <v>18</v>
      </c>
      <c r="B30" s="24">
        <f>AVERAGE(B24:B29)</f>
        <v>59157809</v>
      </c>
      <c r="C30" s="25">
        <f>AVERAGE(C24:C29)</f>
        <v>13521.676666666666</v>
      </c>
      <c r="D30" s="26">
        <f>AVERAGE(D24:D29)</f>
        <v>1.2249999999999999</v>
      </c>
      <c r="E30" s="26">
        <f>AVERAGE(E24:E29)</f>
        <v>5.6733333333333329</v>
      </c>
    </row>
    <row r="31" spans="1:6" ht="16.5" customHeight="1" x14ac:dyDescent="0.3">
      <c r="A31" s="27" t="s">
        <v>19</v>
      </c>
      <c r="B31" s="28">
        <f>(STDEV(B24:B29)/B30)</f>
        <v>2.8115915768213927E-3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99.94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24.16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B41/50*2/100</f>
        <v>9.6640000000000007E-3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1392644</v>
      </c>
      <c r="C45" s="18">
        <v>14944</v>
      </c>
      <c r="D45" s="19">
        <v>1.1000000000000001</v>
      </c>
      <c r="E45" s="20">
        <v>5.8</v>
      </c>
    </row>
    <row r="46" spans="1:6" ht="16.5" customHeight="1" x14ac:dyDescent="0.3">
      <c r="A46" s="17">
        <v>2</v>
      </c>
      <c r="B46" s="18">
        <v>1391631</v>
      </c>
      <c r="C46" s="18">
        <v>14962</v>
      </c>
      <c r="D46" s="19">
        <v>1</v>
      </c>
      <c r="E46" s="19">
        <v>5.8</v>
      </c>
    </row>
    <row r="47" spans="1:6" ht="16.5" customHeight="1" x14ac:dyDescent="0.3">
      <c r="A47" s="17">
        <v>3</v>
      </c>
      <c r="B47" s="18">
        <v>1393092</v>
      </c>
      <c r="C47" s="18">
        <v>14927.6</v>
      </c>
      <c r="D47" s="19">
        <v>1.1000000000000001</v>
      </c>
      <c r="E47" s="19">
        <v>5.8</v>
      </c>
    </row>
    <row r="48" spans="1:6" ht="16.5" customHeight="1" x14ac:dyDescent="0.3">
      <c r="A48" s="17">
        <v>4</v>
      </c>
      <c r="B48" s="18">
        <v>1374085</v>
      </c>
      <c r="C48" s="18">
        <v>14931.2</v>
      </c>
      <c r="D48" s="19">
        <v>1</v>
      </c>
      <c r="E48" s="19">
        <v>5.8</v>
      </c>
    </row>
    <row r="49" spans="1:7" ht="16.5" customHeight="1" x14ac:dyDescent="0.3">
      <c r="A49" s="17">
        <v>5</v>
      </c>
      <c r="B49" s="18">
        <v>1378078</v>
      </c>
      <c r="C49" s="18">
        <v>14944.1</v>
      </c>
      <c r="D49" s="19">
        <v>1.1000000000000001</v>
      </c>
      <c r="E49" s="19">
        <v>5.8</v>
      </c>
    </row>
    <row r="50" spans="1:7" ht="16.5" customHeight="1" x14ac:dyDescent="0.3">
      <c r="A50" s="17">
        <v>6</v>
      </c>
      <c r="B50" s="21">
        <v>1387207</v>
      </c>
      <c r="C50" s="21">
        <v>14976</v>
      </c>
      <c r="D50" s="22">
        <v>1.1000000000000001</v>
      </c>
      <c r="E50" s="22">
        <v>5.8</v>
      </c>
    </row>
    <row r="51" spans="1:7" ht="16.5" customHeight="1" x14ac:dyDescent="0.3">
      <c r="A51" s="23" t="s">
        <v>18</v>
      </c>
      <c r="B51" s="24">
        <f>AVERAGE(B45:B50)</f>
        <v>1386122.8333333333</v>
      </c>
      <c r="C51" s="25">
        <f>AVERAGE(C45:C50)</f>
        <v>14947.483333333335</v>
      </c>
      <c r="D51" s="26">
        <f>AVERAGE(D45:D50)</f>
        <v>1.0666666666666667</v>
      </c>
      <c r="E51" s="26">
        <f>AVERAGE(E45:E50)</f>
        <v>5.8</v>
      </c>
    </row>
    <row r="52" spans="1:7" ht="16.5" customHeight="1" x14ac:dyDescent="0.3">
      <c r="A52" s="27" t="s">
        <v>19</v>
      </c>
      <c r="B52" s="28">
        <f>(STDEV(B45:B50)/B51)</f>
        <v>5.8808293832158624E-3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81" t="s">
        <v>26</v>
      </c>
      <c r="C59" s="6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60" zoomScaleNormal="40" zoomScalePageLayoutView="42" workbookViewId="0">
      <selection activeCell="F68" sqref="F68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69" t="s">
        <v>45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46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thickBot="1" x14ac:dyDescent="0.35">
      <c r="A15" s="423"/>
    </row>
    <row r="16" spans="1:9" ht="19.5" customHeight="1" thickBot="1" x14ac:dyDescent="0.35">
      <c r="A16" s="642" t="s">
        <v>31</v>
      </c>
      <c r="B16" s="643"/>
      <c r="C16" s="643"/>
      <c r="D16" s="643"/>
      <c r="E16" s="643"/>
      <c r="F16" s="643"/>
      <c r="G16" s="643"/>
      <c r="H16" s="644"/>
    </row>
    <row r="17" spans="1:14" ht="20.25" customHeight="1" x14ac:dyDescent="0.25">
      <c r="A17" s="645" t="s">
        <v>47</v>
      </c>
      <c r="B17" s="645"/>
      <c r="C17" s="645"/>
      <c r="D17" s="645"/>
      <c r="E17" s="645"/>
      <c r="F17" s="645"/>
      <c r="G17" s="645"/>
      <c r="H17" s="645"/>
    </row>
    <row r="18" spans="1:14" ht="26.25" customHeight="1" x14ac:dyDescent="0.4">
      <c r="A18" s="580" t="s">
        <v>33</v>
      </c>
      <c r="B18" s="641" t="s">
        <v>5</v>
      </c>
      <c r="C18" s="641"/>
      <c r="D18" s="586"/>
      <c r="E18" s="585"/>
      <c r="F18" s="581"/>
      <c r="G18" s="581"/>
      <c r="H18" s="581"/>
    </row>
    <row r="19" spans="1:14" ht="26.25" customHeight="1" x14ac:dyDescent="0.4">
      <c r="A19" s="580" t="s">
        <v>34</v>
      </c>
      <c r="B19" s="584" t="s">
        <v>162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35</v>
      </c>
      <c r="B20" s="646" t="s">
        <v>9</v>
      </c>
      <c r="C20" s="646"/>
      <c r="D20" s="581"/>
      <c r="E20" s="581"/>
      <c r="F20" s="581"/>
      <c r="G20" s="581"/>
      <c r="H20" s="581"/>
    </row>
    <row r="21" spans="1:14" ht="26.25" customHeight="1" x14ac:dyDescent="0.4">
      <c r="A21" s="580" t="s">
        <v>36</v>
      </c>
      <c r="B21" s="646" t="s">
        <v>11</v>
      </c>
      <c r="C21" s="646"/>
      <c r="D21" s="646"/>
      <c r="E21" s="646"/>
      <c r="F21" s="646"/>
      <c r="G21" s="646"/>
      <c r="H21" s="646"/>
      <c r="I21" s="583"/>
    </row>
    <row r="22" spans="1:14" ht="26.25" customHeight="1" x14ac:dyDescent="0.4">
      <c r="A22" s="580" t="s">
        <v>37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38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1" t="s">
        <v>155</v>
      </c>
      <c r="C26" s="641"/>
    </row>
    <row r="27" spans="1:14" ht="26.25" customHeight="1" x14ac:dyDescent="0.4">
      <c r="A27" s="436" t="s">
        <v>48</v>
      </c>
      <c r="B27" s="647" t="s">
        <v>156</v>
      </c>
      <c r="C27" s="647"/>
    </row>
    <row r="28" spans="1:14" ht="27" customHeight="1" thickBot="1" x14ac:dyDescent="0.45">
      <c r="A28" s="436" t="s">
        <v>6</v>
      </c>
      <c r="B28" s="498">
        <v>99.94</v>
      </c>
    </row>
    <row r="29" spans="1:14" s="527" customFormat="1" ht="27" customHeight="1" thickBot="1" x14ac:dyDescent="0.45">
      <c r="A29" s="436" t="s">
        <v>49</v>
      </c>
      <c r="B29" s="535">
        <v>0</v>
      </c>
      <c r="C29" s="648" t="s">
        <v>106</v>
      </c>
      <c r="D29" s="649"/>
      <c r="E29" s="649"/>
      <c r="F29" s="649"/>
      <c r="G29" s="650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51</v>
      </c>
      <c r="B30" s="534">
        <f>B28-B29</f>
        <v>99.94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52</v>
      </c>
      <c r="B31" s="531">
        <v>1</v>
      </c>
      <c r="C31" s="651" t="s">
        <v>53</v>
      </c>
      <c r="D31" s="652"/>
      <c r="E31" s="652"/>
      <c r="F31" s="652"/>
      <c r="G31" s="652"/>
      <c r="H31" s="653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54</v>
      </c>
      <c r="B32" s="531">
        <v>1</v>
      </c>
      <c r="C32" s="651" t="s">
        <v>55</v>
      </c>
      <c r="D32" s="652"/>
      <c r="E32" s="652"/>
      <c r="F32" s="652"/>
      <c r="G32" s="652"/>
      <c r="H32" s="653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56</v>
      </c>
      <c r="B34" s="529">
        <f>B31/B32</f>
        <v>1</v>
      </c>
      <c r="C34" s="423" t="s">
        <v>57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141</v>
      </c>
      <c r="B36" s="475">
        <v>50</v>
      </c>
      <c r="C36" s="423"/>
      <c r="D36" s="654" t="s">
        <v>59</v>
      </c>
      <c r="E36" s="655"/>
      <c r="F36" s="654" t="s">
        <v>60</v>
      </c>
      <c r="G36" s="656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61</v>
      </c>
      <c r="B37" s="460">
        <v>1</v>
      </c>
      <c r="C37" s="553" t="s">
        <v>62</v>
      </c>
      <c r="D37" s="522" t="s">
        <v>63</v>
      </c>
      <c r="E37" s="523" t="s">
        <v>64</v>
      </c>
      <c r="F37" s="522" t="s">
        <v>63</v>
      </c>
      <c r="G37" s="578" t="s">
        <v>64</v>
      </c>
      <c r="I37" s="520" t="s">
        <v>140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65</v>
      </c>
      <c r="B38" s="460">
        <v>1</v>
      </c>
      <c r="C38" s="577">
        <v>1</v>
      </c>
      <c r="D38" s="517">
        <v>59490223</v>
      </c>
      <c r="E38" s="518">
        <f>IF(ISBLANK(D38),"-",$D$48/$D$45*D38)</f>
        <v>55372966.105244532</v>
      </c>
      <c r="F38" s="517">
        <v>60979587</v>
      </c>
      <c r="G38" s="516">
        <f>IF(ISBLANK(F38),"-",$D$48/$F$45*F38)</f>
        <v>54430148.722596623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66</v>
      </c>
      <c r="B39" s="460">
        <v>1</v>
      </c>
      <c r="C39" s="454">
        <v>2</v>
      </c>
      <c r="D39" s="513">
        <v>59415370</v>
      </c>
      <c r="E39" s="514">
        <f>IF(ISBLANK(D39),"-",$D$48/$D$45*D39)</f>
        <v>55303293.604069412</v>
      </c>
      <c r="F39" s="513">
        <v>60992380</v>
      </c>
      <c r="G39" s="512">
        <f>IF(ISBLANK(F39),"-",$D$48/$F$45*F39)</f>
        <v>54441567.706011653</v>
      </c>
      <c r="I39" s="658">
        <f>ABS((F43/D43*D42)-F42)/D42</f>
        <v>1.8782864676448196E-2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67</v>
      </c>
      <c r="B40" s="460">
        <v>1</v>
      </c>
      <c r="C40" s="454">
        <v>3</v>
      </c>
      <c r="D40" s="513">
        <v>59522131</v>
      </c>
      <c r="E40" s="514">
        <f>IF(ISBLANK(D40),"-",$D$48/$D$45*D40)</f>
        <v>55402665.785517819</v>
      </c>
      <c r="F40" s="513">
        <v>60739420</v>
      </c>
      <c r="G40" s="512">
        <f>IF(ISBLANK(F40),"-",$D$48/$F$45*F40)</f>
        <v>54215776.566742897</v>
      </c>
      <c r="I40" s="658"/>
      <c r="L40" s="574"/>
      <c r="M40" s="574"/>
      <c r="N40" s="423"/>
    </row>
    <row r="41" spans="1:14" ht="27" customHeight="1" thickBot="1" x14ac:dyDescent="0.45">
      <c r="A41" s="455" t="s">
        <v>68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69</v>
      </c>
      <c r="B42" s="460">
        <v>1</v>
      </c>
      <c r="C42" s="573" t="s">
        <v>70</v>
      </c>
      <c r="D42" s="572">
        <f>AVERAGE(D38:D41)</f>
        <v>59475908</v>
      </c>
      <c r="E42" s="504">
        <f>AVERAGE(E38:E41)</f>
        <v>55359641.83161059</v>
      </c>
      <c r="F42" s="572">
        <f>AVERAGE(F38:F41)</f>
        <v>60903795.666666664</v>
      </c>
      <c r="G42" s="571">
        <f>AVERAGE(G38:G41)</f>
        <v>54362497.665117055</v>
      </c>
      <c r="H42" s="478"/>
    </row>
    <row r="43" spans="1:14" ht="26.25" customHeight="1" x14ac:dyDescent="0.4">
      <c r="A43" s="455" t="s">
        <v>71</v>
      </c>
      <c r="B43" s="460">
        <v>1</v>
      </c>
      <c r="C43" s="570" t="s">
        <v>154</v>
      </c>
      <c r="D43" s="499">
        <v>10.75</v>
      </c>
      <c r="E43" s="423"/>
      <c r="F43" s="499">
        <v>11.21</v>
      </c>
      <c r="H43" s="478"/>
    </row>
    <row r="44" spans="1:14" ht="26.25" customHeight="1" x14ac:dyDescent="0.4">
      <c r="A44" s="455" t="s">
        <v>73</v>
      </c>
      <c r="B44" s="460">
        <v>1</v>
      </c>
      <c r="C44" s="569" t="s">
        <v>153</v>
      </c>
      <c r="D44" s="497">
        <f>D43*$B$34</f>
        <v>10.75</v>
      </c>
      <c r="E44" s="424"/>
      <c r="F44" s="497">
        <f>F43*$B$34</f>
        <v>11.21</v>
      </c>
      <c r="H44" s="478"/>
    </row>
    <row r="45" spans="1:14" ht="19.5" customHeight="1" thickBot="1" x14ac:dyDescent="0.35">
      <c r="A45" s="455" t="s">
        <v>75</v>
      </c>
      <c r="B45" s="454">
        <f>(B44/B43)*(B42/B41)*(B40/B39)*(B38/B37)*B36</f>
        <v>50</v>
      </c>
      <c r="C45" s="569" t="s">
        <v>76</v>
      </c>
      <c r="D45" s="495">
        <f>D44*$B$30/100</f>
        <v>10.743550000000001</v>
      </c>
      <c r="E45" s="425"/>
      <c r="F45" s="495">
        <f>F44*$B$30/100</f>
        <v>11.203274</v>
      </c>
      <c r="H45" s="478"/>
    </row>
    <row r="46" spans="1:14" ht="19.5" customHeight="1" thickBot="1" x14ac:dyDescent="0.35">
      <c r="A46" s="659" t="s">
        <v>77</v>
      </c>
      <c r="B46" s="660"/>
      <c r="C46" s="569" t="s">
        <v>78</v>
      </c>
      <c r="D46" s="568">
        <f>D45/$B$45</f>
        <v>0.21487100000000001</v>
      </c>
      <c r="E46" s="564"/>
      <c r="F46" s="493">
        <f>F45/$B$45</f>
        <v>0.22406548000000001</v>
      </c>
      <c r="H46" s="478"/>
    </row>
    <row r="47" spans="1:14" ht="27" customHeight="1" thickBot="1" x14ac:dyDescent="0.45">
      <c r="A47" s="661"/>
      <c r="B47" s="662"/>
      <c r="C47" s="567" t="s">
        <v>137</v>
      </c>
      <c r="D47" s="566">
        <v>0.2</v>
      </c>
      <c r="E47" s="565"/>
      <c r="F47" s="564"/>
      <c r="H47" s="478"/>
    </row>
    <row r="48" spans="1:14" ht="18.75" x14ac:dyDescent="0.3">
      <c r="C48" s="563" t="s">
        <v>80</v>
      </c>
      <c r="D48" s="495">
        <f>D47*$B$45</f>
        <v>10</v>
      </c>
      <c r="F48" s="489"/>
      <c r="H48" s="478"/>
    </row>
    <row r="49" spans="1:12" ht="19.5" customHeight="1" thickBot="1" x14ac:dyDescent="0.35">
      <c r="C49" s="441" t="s">
        <v>81</v>
      </c>
      <c r="D49" s="562">
        <f>D48/B34</f>
        <v>10</v>
      </c>
      <c r="F49" s="489"/>
      <c r="H49" s="478"/>
    </row>
    <row r="50" spans="1:12" ht="18.75" x14ac:dyDescent="0.3">
      <c r="C50" s="476" t="s">
        <v>82</v>
      </c>
      <c r="D50" s="561">
        <f>AVERAGE(E38:E41,G38:G41)</f>
        <v>54861069.748363823</v>
      </c>
      <c r="F50" s="479"/>
      <c r="H50" s="478"/>
    </row>
    <row r="51" spans="1:12" ht="18.75" x14ac:dyDescent="0.3">
      <c r="C51" s="455" t="s">
        <v>83</v>
      </c>
      <c r="D51" s="560">
        <f>STDEV(E38:E41,G38:G41)/D50</f>
        <v>1.0079873347092745E-2</v>
      </c>
      <c r="F51" s="479"/>
      <c r="H51" s="478"/>
    </row>
    <row r="52" spans="1:12" ht="19.5" customHeight="1" thickBot="1" x14ac:dyDescent="0.35">
      <c r="C52" s="547" t="s">
        <v>20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84</v>
      </c>
    </row>
    <row r="55" spans="1:12" ht="18.75" x14ac:dyDescent="0.3">
      <c r="A55" s="423" t="s">
        <v>85</v>
      </c>
      <c r="B55" s="556" t="str">
        <f>B21</f>
        <v>each tablets contains bisoprol fumarate 5 mg,amlodipine besilate 5 mg per tablets.</v>
      </c>
    </row>
    <row r="56" spans="1:12" ht="26.25" customHeight="1" x14ac:dyDescent="0.4">
      <c r="A56" s="556" t="s">
        <v>86</v>
      </c>
      <c r="B56" s="557">
        <v>10</v>
      </c>
      <c r="C56" s="423" t="str">
        <f>B20</f>
        <v>Bisoprol fumarate 5 mg,Amlodine Besilate 5 mg per tablets.</v>
      </c>
      <c r="H56" s="424"/>
    </row>
    <row r="57" spans="1:12" ht="18.75" x14ac:dyDescent="0.3">
      <c r="A57" s="556" t="s">
        <v>87</v>
      </c>
      <c r="B57" s="555">
        <f>Uniformity!C46</f>
        <v>302.75700000000006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152</v>
      </c>
      <c r="B59" s="475">
        <v>50</v>
      </c>
      <c r="C59" s="423"/>
      <c r="D59" s="554" t="s">
        <v>151</v>
      </c>
      <c r="E59" s="474" t="s">
        <v>62</v>
      </c>
      <c r="F59" s="474" t="s">
        <v>63</v>
      </c>
      <c r="G59" s="474" t="s">
        <v>150</v>
      </c>
      <c r="H59" s="553" t="s">
        <v>149</v>
      </c>
      <c r="L59" s="528"/>
    </row>
    <row r="60" spans="1:12" s="527" customFormat="1" ht="26.25" customHeight="1" x14ac:dyDescent="0.4">
      <c r="A60" s="455" t="s">
        <v>148</v>
      </c>
      <c r="B60" s="460">
        <v>1</v>
      </c>
      <c r="C60" s="663" t="s">
        <v>147</v>
      </c>
      <c r="D60" s="666">
        <v>308</v>
      </c>
      <c r="E60" s="472">
        <v>1</v>
      </c>
      <c r="F60" s="549">
        <v>52611386</v>
      </c>
      <c r="G60" s="548">
        <f>IF(ISBLANK(F60),"-",(F60/$D$50*$D$47*$B$68)*($B$57/$D$60))</f>
        <v>9.4266839786193195</v>
      </c>
      <c r="H60" s="551">
        <f t="shared" ref="H60:H71" si="0">IF(ISBLANK(F60),"-",(G60/$B$56)*100)</f>
        <v>94.266839786193188</v>
      </c>
      <c r="L60" s="528"/>
    </row>
    <row r="61" spans="1:12" s="527" customFormat="1" ht="26.25" customHeight="1" x14ac:dyDescent="0.4">
      <c r="A61" s="455" t="s">
        <v>114</v>
      </c>
      <c r="B61" s="460">
        <v>1</v>
      </c>
      <c r="C61" s="664"/>
      <c r="D61" s="667"/>
      <c r="E61" s="468">
        <v>2</v>
      </c>
      <c r="F61" s="513">
        <v>52528759</v>
      </c>
      <c r="G61" s="545">
        <f>IF(ISBLANK(F61),"-",(F61/$D$50*$D$47*$B$68)*($B$57/$D$60))</f>
        <v>9.4118792248137204</v>
      </c>
      <c r="H61" s="544">
        <f t="shared" si="0"/>
        <v>94.118792248137211</v>
      </c>
      <c r="L61" s="528"/>
    </row>
    <row r="62" spans="1:12" s="527" customFormat="1" ht="26.25" customHeight="1" x14ac:dyDescent="0.4">
      <c r="A62" s="455" t="s">
        <v>115</v>
      </c>
      <c r="B62" s="460">
        <v>1</v>
      </c>
      <c r="C62" s="664"/>
      <c r="D62" s="667"/>
      <c r="E62" s="468">
        <v>3</v>
      </c>
      <c r="F62" s="552">
        <v>52553242</v>
      </c>
      <c r="G62" s="545">
        <f>IF(ISBLANK(F62),"-",(F62/$D$50*$D$47*$B$68)*($B$57/$D$60))</f>
        <v>9.4162659844373611</v>
      </c>
      <c r="H62" s="544">
        <f t="shared" si="0"/>
        <v>94.162659844373607</v>
      </c>
      <c r="L62" s="528"/>
    </row>
    <row r="63" spans="1:12" ht="27" customHeight="1" thickBot="1" x14ac:dyDescent="0.45">
      <c r="A63" s="455" t="s">
        <v>116</v>
      </c>
      <c r="B63" s="460">
        <v>1</v>
      </c>
      <c r="C63" s="665"/>
      <c r="D63" s="668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117</v>
      </c>
      <c r="B64" s="460">
        <v>1</v>
      </c>
      <c r="C64" s="663" t="s">
        <v>146</v>
      </c>
      <c r="D64" s="666">
        <v>307.70999999999998</v>
      </c>
      <c r="E64" s="472">
        <v>1</v>
      </c>
      <c r="F64" s="549">
        <v>52589361</v>
      </c>
      <c r="G64" s="548">
        <f>IF(ISBLANK(F64),"-",(F64/$D$50*$D$47*$B$68)*($B$57/$D$64))</f>
        <v>9.4316180525576563</v>
      </c>
      <c r="H64" s="551">
        <f t="shared" si="0"/>
        <v>94.31618052557657</v>
      </c>
    </row>
    <row r="65" spans="1:8" ht="26.25" customHeight="1" x14ac:dyDescent="0.4">
      <c r="A65" s="455" t="s">
        <v>118</v>
      </c>
      <c r="B65" s="460">
        <v>1</v>
      </c>
      <c r="C65" s="664"/>
      <c r="D65" s="667"/>
      <c r="E65" s="468">
        <v>2</v>
      </c>
      <c r="F65" s="513">
        <v>52607504</v>
      </c>
      <c r="G65" s="545">
        <f>IF(ISBLANK(F65),"-",(F65/$D$50*$D$47*$B$68)*($B$57/$D$64))</f>
        <v>9.4348719016836711</v>
      </c>
      <c r="H65" s="544">
        <f t="shared" si="0"/>
        <v>94.348719016836711</v>
      </c>
    </row>
    <row r="66" spans="1:8" ht="26.25" customHeight="1" x14ac:dyDescent="0.4">
      <c r="A66" s="455" t="s">
        <v>119</v>
      </c>
      <c r="B66" s="460">
        <v>1</v>
      </c>
      <c r="C66" s="664"/>
      <c r="D66" s="667"/>
      <c r="E66" s="468">
        <v>3</v>
      </c>
      <c r="F66" s="513">
        <v>52467226</v>
      </c>
      <c r="G66" s="545">
        <f>IF(ISBLANK(F66),"-",(F66/$D$50*$D$47*$B$68)*($B$57/$D$64))</f>
        <v>9.4097137995120796</v>
      </c>
      <c r="H66" s="544">
        <f t="shared" si="0"/>
        <v>94.097137995120789</v>
      </c>
    </row>
    <row r="67" spans="1:8" ht="27" customHeight="1" thickBot="1" x14ac:dyDescent="0.45">
      <c r="A67" s="455" t="s">
        <v>120</v>
      </c>
      <c r="B67" s="460">
        <v>1</v>
      </c>
      <c r="C67" s="665"/>
      <c r="D67" s="668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121</v>
      </c>
      <c r="B68" s="550">
        <f>(B67/B66)*(B65/B64)*(B63/B62)*(B61/B60)*B59</f>
        <v>50</v>
      </c>
      <c r="C68" s="663" t="s">
        <v>145</v>
      </c>
      <c r="D68" s="666">
        <v>307.58999999999997</v>
      </c>
      <c r="E68" s="472">
        <v>1</v>
      </c>
      <c r="F68" s="549"/>
      <c r="G68" s="548" t="str">
        <f>IF(ISBLANK(F68),"-",(F68/$D$50*$D$47*$B$68)*($B$57/$D$68))</f>
        <v>-</v>
      </c>
      <c r="H68" s="544" t="str">
        <f t="shared" si="0"/>
        <v>-</v>
      </c>
    </row>
    <row r="69" spans="1:8" ht="27" customHeight="1" thickBot="1" x14ac:dyDescent="0.45">
      <c r="A69" s="547" t="s">
        <v>144</v>
      </c>
      <c r="B69" s="546">
        <f>(D47*B68)/B56*B57</f>
        <v>302.75700000000006</v>
      </c>
      <c r="C69" s="664"/>
      <c r="D69" s="667"/>
      <c r="E69" s="468">
        <v>2</v>
      </c>
      <c r="F69" s="513"/>
      <c r="G69" s="545" t="str">
        <f>IF(ISBLANK(F69),"-",(F69/$D$50*$D$47*$B$68)*($B$57/$D$68))</f>
        <v>-</v>
      </c>
      <c r="H69" s="544" t="str">
        <f t="shared" si="0"/>
        <v>-</v>
      </c>
    </row>
    <row r="70" spans="1:8" ht="26.25" customHeight="1" x14ac:dyDescent="0.4">
      <c r="A70" s="676" t="s">
        <v>77</v>
      </c>
      <c r="B70" s="677"/>
      <c r="C70" s="664"/>
      <c r="D70" s="667"/>
      <c r="E70" s="468">
        <v>3</v>
      </c>
      <c r="F70" s="513"/>
      <c r="G70" s="545" t="str">
        <f>IF(ISBLANK(F70),"-",(F70/$D$50*$D$47*$B$68)*($B$57/$D$68))</f>
        <v>-</v>
      </c>
      <c r="H70" s="544" t="str">
        <f t="shared" si="0"/>
        <v>-</v>
      </c>
    </row>
    <row r="71" spans="1:8" ht="27" customHeight="1" thickBot="1" x14ac:dyDescent="0.45">
      <c r="A71" s="678"/>
      <c r="B71" s="679"/>
      <c r="C71" s="675"/>
      <c r="D71" s="668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70</v>
      </c>
      <c r="G72" s="539">
        <f>AVERAGE(G60:G71)</f>
        <v>9.4218388236039683</v>
      </c>
      <c r="H72" s="538">
        <f>AVERAGE(H60:H71)</f>
        <v>94.218388236039672</v>
      </c>
    </row>
    <row r="73" spans="1:8" ht="26.25" customHeight="1" x14ac:dyDescent="0.4">
      <c r="C73" s="424"/>
      <c r="D73" s="424"/>
      <c r="E73" s="424"/>
      <c r="F73" s="482" t="s">
        <v>83</v>
      </c>
      <c r="G73" s="452">
        <f>STDEV(G60:G71)/G72</f>
        <v>1.1294790766424765E-3</v>
      </c>
      <c r="H73" s="452">
        <f>STDEV(H60:H71)/H72</f>
        <v>1.1294790766424908E-3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20</v>
      </c>
      <c r="G74" s="537">
        <f>COUNT(G60:G71)</f>
        <v>6</v>
      </c>
      <c r="H74" s="537">
        <f>COUNT(H60:H71)</f>
        <v>6</v>
      </c>
    </row>
    <row r="76" spans="1:8" ht="26.25" customHeight="1" x14ac:dyDescent="0.4">
      <c r="A76" s="428" t="s">
        <v>131</v>
      </c>
      <c r="B76" s="436" t="s">
        <v>96</v>
      </c>
      <c r="C76" s="671" t="str">
        <f>B26</f>
        <v>Bisoprol fumurate</v>
      </c>
      <c r="D76" s="671"/>
      <c r="E76" s="423" t="s">
        <v>97</v>
      </c>
      <c r="F76" s="423"/>
      <c r="G76" s="536">
        <f>H72</f>
        <v>94.218388236039672</v>
      </c>
      <c r="H76" s="534"/>
    </row>
    <row r="77" spans="1:8" ht="18.75" x14ac:dyDescent="0.3">
      <c r="A77" s="526" t="s">
        <v>104</v>
      </c>
      <c r="B77" s="526" t="s">
        <v>105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57" t="str">
        <f>B26</f>
        <v>Bisoprol fumurate</v>
      </c>
      <c r="C79" s="657"/>
    </row>
    <row r="80" spans="1:8" ht="26.25" customHeight="1" x14ac:dyDescent="0.4">
      <c r="A80" s="436" t="s">
        <v>48</v>
      </c>
      <c r="B80" s="657" t="str">
        <f>B27</f>
        <v>M2-4</v>
      </c>
      <c r="C80" s="657"/>
    </row>
    <row r="81" spans="1:12" ht="27" customHeight="1" thickBot="1" x14ac:dyDescent="0.45">
      <c r="A81" s="436" t="s">
        <v>6</v>
      </c>
      <c r="B81" s="498">
        <f>B28</f>
        <v>99.94</v>
      </c>
    </row>
    <row r="82" spans="1:12" s="527" customFormat="1" ht="27" customHeight="1" thickBot="1" x14ac:dyDescent="0.45">
      <c r="A82" s="436" t="s">
        <v>49</v>
      </c>
      <c r="B82" s="535">
        <v>0</v>
      </c>
      <c r="C82" s="648" t="s">
        <v>106</v>
      </c>
      <c r="D82" s="649"/>
      <c r="E82" s="649"/>
      <c r="F82" s="649"/>
      <c r="G82" s="650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51</v>
      </c>
      <c r="B83" s="534">
        <f>B81-B82</f>
        <v>99.94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52</v>
      </c>
      <c r="B84" s="531">
        <v>1</v>
      </c>
      <c r="C84" s="651" t="s">
        <v>143</v>
      </c>
      <c r="D84" s="652"/>
      <c r="E84" s="652"/>
      <c r="F84" s="652"/>
      <c r="G84" s="652"/>
      <c r="H84" s="653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54</v>
      </c>
      <c r="B85" s="531">
        <v>1</v>
      </c>
      <c r="C85" s="651" t="s">
        <v>142</v>
      </c>
      <c r="D85" s="652"/>
      <c r="E85" s="652"/>
      <c r="F85" s="652"/>
      <c r="G85" s="652"/>
      <c r="H85" s="653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56</v>
      </c>
      <c r="B87" s="529">
        <f>B84/B85</f>
        <v>1</v>
      </c>
      <c r="C87" s="423" t="s">
        <v>57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141</v>
      </c>
      <c r="B89" s="475">
        <v>50</v>
      </c>
      <c r="D89" s="525" t="s">
        <v>59</v>
      </c>
      <c r="E89" s="524"/>
      <c r="F89" s="654" t="s">
        <v>60</v>
      </c>
      <c r="G89" s="656"/>
    </row>
    <row r="90" spans="1:12" ht="27" customHeight="1" thickBot="1" x14ac:dyDescent="0.45">
      <c r="A90" s="455" t="s">
        <v>61</v>
      </c>
      <c r="B90" s="460">
        <v>2</v>
      </c>
      <c r="C90" s="431" t="s">
        <v>62</v>
      </c>
      <c r="D90" s="522" t="s">
        <v>63</v>
      </c>
      <c r="E90" s="523" t="s">
        <v>64</v>
      </c>
      <c r="F90" s="522" t="s">
        <v>63</v>
      </c>
      <c r="G90" s="521" t="s">
        <v>64</v>
      </c>
      <c r="I90" s="520" t="s">
        <v>140</v>
      </c>
    </row>
    <row r="91" spans="1:12" ht="26.25" customHeight="1" x14ac:dyDescent="0.4">
      <c r="A91" s="455" t="s">
        <v>65</v>
      </c>
      <c r="B91" s="460">
        <v>100</v>
      </c>
      <c r="C91" s="519">
        <v>1</v>
      </c>
      <c r="D91" s="517">
        <v>1355090</v>
      </c>
      <c r="E91" s="518">
        <f>IF(ISBLANK(D91),"-",$D$101/$D$98*D91)</f>
        <v>1558939.8709129819</v>
      </c>
      <c r="F91" s="517">
        <v>1407286</v>
      </c>
      <c r="G91" s="516">
        <f>IF(ISBLANK(F91),"-",$D$101/$F$98*F91)</f>
        <v>1583592.9807997262</v>
      </c>
      <c r="I91" s="515"/>
    </row>
    <row r="92" spans="1:12" ht="26.25" customHeight="1" x14ac:dyDescent="0.4">
      <c r="A92" s="455" t="s">
        <v>66</v>
      </c>
      <c r="B92" s="460">
        <v>1</v>
      </c>
      <c r="C92" s="424">
        <v>2</v>
      </c>
      <c r="D92" s="513">
        <v>1353334</v>
      </c>
      <c r="E92" s="514">
        <f>IF(ISBLANK(D92),"-",$D$101/$D$98*D92)</f>
        <v>1556919.7110613682</v>
      </c>
      <c r="F92" s="513">
        <v>1409098</v>
      </c>
      <c r="G92" s="512">
        <f>IF(ISBLANK(F92),"-",$D$101/$F$98*F92)</f>
        <v>1585631.9909804636</v>
      </c>
      <c r="I92" s="658">
        <f>ABS((F96/D96*D95)-F95)/D95</f>
        <v>1.8370132906434425E-2</v>
      </c>
    </row>
    <row r="93" spans="1:12" ht="26.25" customHeight="1" x14ac:dyDescent="0.4">
      <c r="A93" s="455" t="s">
        <v>67</v>
      </c>
      <c r="B93" s="460">
        <v>1</v>
      </c>
      <c r="C93" s="424">
        <v>3</v>
      </c>
      <c r="D93" s="513">
        <v>1357549</v>
      </c>
      <c r="E93" s="514">
        <f>IF(ISBLANK(D93),"-",$D$101/$D$98*D93)</f>
        <v>1561768.7849648714</v>
      </c>
      <c r="F93" s="513">
        <v>1415160</v>
      </c>
      <c r="G93" s="512">
        <f>IF(ISBLANK(F93),"-",$D$101/$F$98*F93)</f>
        <v>1592453.4477771686</v>
      </c>
      <c r="I93" s="658"/>
    </row>
    <row r="94" spans="1:12" ht="27" customHeight="1" thickBot="1" x14ac:dyDescent="0.45">
      <c r="A94" s="455" t="s">
        <v>68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69</v>
      </c>
      <c r="B95" s="460">
        <v>1</v>
      </c>
      <c r="C95" s="436" t="s">
        <v>70</v>
      </c>
      <c r="D95" s="505">
        <f>AVERAGE(D91:D94)</f>
        <v>1355324.3333333333</v>
      </c>
      <c r="E95" s="504">
        <f>AVERAGE(E91:E94)</f>
        <v>1559209.4556464071</v>
      </c>
      <c r="F95" s="503">
        <f>AVERAGE(F91:F94)</f>
        <v>1410514.6666666667</v>
      </c>
      <c r="G95" s="502">
        <f>AVERAGE(G91:G94)</f>
        <v>1587226.1398524528</v>
      </c>
    </row>
    <row r="96" spans="1:12" ht="26.25" customHeight="1" x14ac:dyDescent="0.4">
      <c r="A96" s="455" t="s">
        <v>71</v>
      </c>
      <c r="B96" s="498">
        <v>1</v>
      </c>
      <c r="C96" s="501" t="s">
        <v>72</v>
      </c>
      <c r="D96" s="500">
        <v>24.16</v>
      </c>
      <c r="E96" s="423"/>
      <c r="F96" s="499">
        <v>24.7</v>
      </c>
    </row>
    <row r="97" spans="1:10" ht="26.25" customHeight="1" x14ac:dyDescent="0.4">
      <c r="A97" s="455" t="s">
        <v>73</v>
      </c>
      <c r="B97" s="498">
        <v>1</v>
      </c>
      <c r="C97" s="491" t="s">
        <v>74</v>
      </c>
      <c r="D97" s="490">
        <f>D96*$B$87</f>
        <v>24.16</v>
      </c>
      <c r="E97" s="424"/>
      <c r="F97" s="497">
        <f>F96*$B$87</f>
        <v>24.7</v>
      </c>
    </row>
    <row r="98" spans="1:10" ht="19.5" customHeight="1" thickBot="1" x14ac:dyDescent="0.35">
      <c r="A98" s="455" t="s">
        <v>75</v>
      </c>
      <c r="B98" s="424">
        <f>(B97/B96)*(B95/B94)*(B93/B92)*(B91/B90)*B89</f>
        <v>2500</v>
      </c>
      <c r="C98" s="491" t="s">
        <v>139</v>
      </c>
      <c r="D98" s="496">
        <f>D97*$B$83/100</f>
        <v>24.145504000000003</v>
      </c>
      <c r="E98" s="425"/>
      <c r="F98" s="495">
        <f>F97*$B$83/100</f>
        <v>24.685179999999999</v>
      </c>
    </row>
    <row r="99" spans="1:10" ht="19.5" customHeight="1" thickBot="1" x14ac:dyDescent="0.35">
      <c r="A99" s="659" t="s">
        <v>77</v>
      </c>
      <c r="B99" s="673"/>
      <c r="C99" s="491" t="s">
        <v>138</v>
      </c>
      <c r="D99" s="494">
        <f>D98/$B$98</f>
        <v>9.658201600000001E-3</v>
      </c>
      <c r="E99" s="425"/>
      <c r="F99" s="493">
        <f>F98/$B$98</f>
        <v>9.8740719999999994E-3</v>
      </c>
      <c r="H99" s="478"/>
    </row>
    <row r="100" spans="1:10" ht="19.5" customHeight="1" thickBot="1" x14ac:dyDescent="0.35">
      <c r="A100" s="661"/>
      <c r="B100" s="674"/>
      <c r="C100" s="491" t="s">
        <v>137</v>
      </c>
      <c r="D100" s="492">
        <f>$B$56/$B$116</f>
        <v>1.1111111111111112E-2</v>
      </c>
      <c r="F100" s="489"/>
      <c r="G100" s="483"/>
      <c r="H100" s="478"/>
    </row>
    <row r="101" spans="1:10" ht="18.75" x14ac:dyDescent="0.3">
      <c r="C101" s="491" t="s">
        <v>80</v>
      </c>
      <c r="D101" s="490">
        <f>D100*$B$98</f>
        <v>27.777777777777779</v>
      </c>
      <c r="F101" s="489"/>
      <c r="H101" s="478"/>
    </row>
    <row r="102" spans="1:10" ht="19.5" customHeight="1" thickBot="1" x14ac:dyDescent="0.35">
      <c r="C102" s="488" t="s">
        <v>81</v>
      </c>
      <c r="D102" s="487">
        <f>D101/B34</f>
        <v>27.777777777777779</v>
      </c>
      <c r="F102" s="479"/>
      <c r="H102" s="478"/>
      <c r="J102" s="486"/>
    </row>
    <row r="103" spans="1:10" ht="18.75" x14ac:dyDescent="0.3">
      <c r="C103" s="485" t="s">
        <v>136</v>
      </c>
      <c r="D103" s="484">
        <f>AVERAGE(E91:E94,G91:G94)</f>
        <v>1573217.7977494299</v>
      </c>
      <c r="F103" s="479"/>
      <c r="G103" s="483"/>
      <c r="H103" s="478"/>
      <c r="J103" s="446"/>
    </row>
    <row r="104" spans="1:10" ht="18.75" x14ac:dyDescent="0.3">
      <c r="C104" s="482" t="s">
        <v>83</v>
      </c>
      <c r="D104" s="481">
        <f>STDEV(E91:E94,G91:G94)/D103</f>
        <v>9.9790749850066033E-3</v>
      </c>
      <c r="F104" s="479"/>
      <c r="H104" s="478"/>
      <c r="J104" s="446"/>
    </row>
    <row r="105" spans="1:10" ht="19.5" customHeight="1" thickBot="1" x14ac:dyDescent="0.35">
      <c r="C105" s="449" t="s">
        <v>20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109</v>
      </c>
      <c r="B107" s="475">
        <v>900</v>
      </c>
      <c r="C107" s="474" t="s">
        <v>135</v>
      </c>
      <c r="D107" s="474" t="s">
        <v>63</v>
      </c>
      <c r="E107" s="474" t="s">
        <v>111</v>
      </c>
      <c r="F107" s="473" t="s">
        <v>112</v>
      </c>
    </row>
    <row r="108" spans="1:10" ht="26.25" customHeight="1" x14ac:dyDescent="0.4">
      <c r="A108" s="455" t="s">
        <v>113</v>
      </c>
      <c r="B108" s="460">
        <v>1</v>
      </c>
      <c r="C108" s="472">
        <v>1</v>
      </c>
      <c r="D108" s="471">
        <v>1616552</v>
      </c>
      <c r="E108" s="470">
        <f t="shared" ref="E108:E113" si="1">IF(ISBLANK(D108),"-",D108/$D$103*$D$100*$B$116)</f>
        <v>10.275449478848778</v>
      </c>
      <c r="F108" s="469">
        <f t="shared" ref="F108:F113" si="2">IF(ISBLANK(D108), "-", (E108/$B$56)*100)</f>
        <v>102.75449478848778</v>
      </c>
    </row>
    <row r="109" spans="1:10" ht="26.25" customHeight="1" x14ac:dyDescent="0.4">
      <c r="A109" s="455" t="s">
        <v>114</v>
      </c>
      <c r="B109" s="460">
        <v>1</v>
      </c>
      <c r="C109" s="468">
        <v>2</v>
      </c>
      <c r="D109" s="467">
        <v>1632244</v>
      </c>
      <c r="E109" s="466">
        <f t="shared" si="1"/>
        <v>10.375194091593741</v>
      </c>
      <c r="F109" s="461">
        <f t="shared" si="2"/>
        <v>103.7519409159374</v>
      </c>
    </row>
    <row r="110" spans="1:10" ht="26.25" customHeight="1" x14ac:dyDescent="0.4">
      <c r="A110" s="455" t="s">
        <v>115</v>
      </c>
      <c r="B110" s="460">
        <v>1</v>
      </c>
      <c r="C110" s="468">
        <v>3</v>
      </c>
      <c r="D110" s="467">
        <v>1610082</v>
      </c>
      <c r="E110" s="466">
        <f t="shared" si="1"/>
        <v>10.23432357746846</v>
      </c>
      <c r="F110" s="461">
        <f t="shared" si="2"/>
        <v>102.3432357746846</v>
      </c>
    </row>
    <row r="111" spans="1:10" ht="26.25" customHeight="1" x14ac:dyDescent="0.4">
      <c r="A111" s="455" t="s">
        <v>116</v>
      </c>
      <c r="B111" s="460">
        <v>1</v>
      </c>
      <c r="C111" s="468">
        <v>4</v>
      </c>
      <c r="D111" s="467">
        <v>1609005</v>
      </c>
      <c r="E111" s="466">
        <f t="shared" si="1"/>
        <v>10.227477735770378</v>
      </c>
      <c r="F111" s="461">
        <f t="shared" si="2"/>
        <v>102.27477735770378</v>
      </c>
    </row>
    <row r="112" spans="1:10" ht="26.25" customHeight="1" x14ac:dyDescent="0.4">
      <c r="A112" s="455" t="s">
        <v>117</v>
      </c>
      <c r="B112" s="460">
        <v>1</v>
      </c>
      <c r="C112" s="468">
        <v>5</v>
      </c>
      <c r="D112" s="467">
        <v>1590053</v>
      </c>
      <c r="E112" s="466">
        <f t="shared" si="1"/>
        <v>10.107011262360837</v>
      </c>
      <c r="F112" s="461">
        <f t="shared" si="2"/>
        <v>101.07011262360837</v>
      </c>
    </row>
    <row r="113" spans="1:10" ht="27" customHeight="1" thickBot="1" x14ac:dyDescent="0.45">
      <c r="A113" s="455" t="s">
        <v>118</v>
      </c>
      <c r="B113" s="460">
        <v>1</v>
      </c>
      <c r="C113" s="465">
        <v>6</v>
      </c>
      <c r="D113" s="464">
        <v>1631138</v>
      </c>
      <c r="E113" s="463">
        <f t="shared" si="1"/>
        <v>10.368163914325327</v>
      </c>
      <c r="F113" s="462">
        <f t="shared" si="2"/>
        <v>103.68163914325328</v>
      </c>
    </row>
    <row r="114" spans="1:10" ht="27" customHeight="1" thickBot="1" x14ac:dyDescent="0.45">
      <c r="A114" s="455" t="s">
        <v>119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120</v>
      </c>
      <c r="B115" s="460">
        <v>1</v>
      </c>
      <c r="C115" s="459"/>
      <c r="D115" s="458" t="s">
        <v>70</v>
      </c>
      <c r="E115" s="457">
        <f>AVERAGE(E108:E113)</f>
        <v>10.264603343394587</v>
      </c>
      <c r="F115" s="456">
        <f>AVERAGE(F108:F113)</f>
        <v>102.64603343394587</v>
      </c>
    </row>
    <row r="116" spans="1:10" ht="27" customHeight="1" thickBot="1" x14ac:dyDescent="0.45">
      <c r="A116" s="455" t="s">
        <v>121</v>
      </c>
      <c r="B116" s="454">
        <f>(B115/B114)*(B113/B112)*(B111/B110)*(B109/B108)*B107</f>
        <v>900</v>
      </c>
      <c r="C116" s="453"/>
      <c r="D116" s="444" t="s">
        <v>83</v>
      </c>
      <c r="E116" s="452">
        <f>STDEV(E108:E113)/E115</f>
        <v>9.7619921309120162E-3</v>
      </c>
      <c r="F116" s="451">
        <f>STDEV(F108:F113)/F115</f>
        <v>9.7619921309120058E-3</v>
      </c>
      <c r="I116" s="423"/>
    </row>
    <row r="117" spans="1:10" ht="27" customHeight="1" thickBot="1" x14ac:dyDescent="0.45">
      <c r="A117" s="659" t="s">
        <v>77</v>
      </c>
      <c r="B117" s="660"/>
      <c r="C117" s="450"/>
      <c r="D117" s="449" t="s">
        <v>20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1"/>
      <c r="B118" s="662"/>
      <c r="C118" s="423"/>
      <c r="D118" s="445"/>
      <c r="E118" s="639" t="s">
        <v>134</v>
      </c>
      <c r="F118" s="640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133</v>
      </c>
      <c r="E119" s="443">
        <f>MIN(E108:E113)</f>
        <v>10.107011262360837</v>
      </c>
      <c r="F119" s="442">
        <f>MIN(F108:F113)</f>
        <v>101.07011262360837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132</v>
      </c>
      <c r="E120" s="440">
        <f>MAX(E108:E113)</f>
        <v>10.375194091593741</v>
      </c>
      <c r="F120" s="439">
        <f>MAX(F108:F113)</f>
        <v>103.7519409159374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131</v>
      </c>
      <c r="B124" s="436" t="s">
        <v>122</v>
      </c>
      <c r="C124" s="671" t="str">
        <f>B26</f>
        <v>Bisoprol fumurate</v>
      </c>
      <c r="D124" s="671"/>
      <c r="E124" s="423" t="s">
        <v>123</v>
      </c>
      <c r="F124" s="423"/>
      <c r="G124" s="435">
        <f>F115</f>
        <v>102.64603343394587</v>
      </c>
      <c r="H124" s="423"/>
      <c r="I124" s="423"/>
    </row>
    <row r="125" spans="1:10" ht="45.75" customHeight="1" x14ac:dyDescent="0.65">
      <c r="A125" s="428"/>
      <c r="B125" s="436" t="s">
        <v>130</v>
      </c>
      <c r="C125" s="436" t="s">
        <v>129</v>
      </c>
      <c r="D125" s="435">
        <f>MIN(F108:F113)</f>
        <v>101.07011262360837</v>
      </c>
      <c r="E125" s="436" t="s">
        <v>128</v>
      </c>
      <c r="F125" s="435">
        <f>MAX(F108:F113)</f>
        <v>103.7519409159374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2" t="s">
        <v>26</v>
      </c>
      <c r="C127" s="672"/>
      <c r="E127" s="431" t="s">
        <v>27</v>
      </c>
      <c r="F127" s="430"/>
      <c r="G127" s="672" t="s">
        <v>28</v>
      </c>
      <c r="H127" s="672"/>
    </row>
    <row r="128" spans="1:10" ht="69.95" customHeight="1" x14ac:dyDescent="0.3">
      <c r="A128" s="428" t="s">
        <v>29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30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G73">
    <cfRule type="cellIs" dxfId="21" priority="3" operator="greaterThan">
      <formula>0.02</formula>
    </cfRule>
  </conditionalFormatting>
  <conditionalFormatting sqref="H73">
    <cfRule type="cellIs" dxfId="20" priority="4" operator="greaterThan">
      <formula>0.02</formula>
    </cfRule>
  </conditionalFormatting>
  <conditionalFormatting sqref="D104">
    <cfRule type="cellIs" dxfId="19" priority="5" operator="greaterThan">
      <formula>0.02</formula>
    </cfRule>
  </conditionalFormatting>
  <conditionalFormatting sqref="I39">
    <cfRule type="cellIs" dxfId="18" priority="6" operator="lessThanOrEqual">
      <formula>0.02</formula>
    </cfRule>
  </conditionalFormatting>
  <conditionalFormatting sqref="I39">
    <cfRule type="cellIs" dxfId="17" priority="7" operator="greaterThan">
      <formula>0.02</formula>
    </cfRule>
  </conditionalFormatting>
  <conditionalFormatting sqref="I92">
    <cfRule type="cellIs" dxfId="16" priority="8" operator="lessThanOrEqual">
      <formula>0.02</formula>
    </cfRule>
  </conditionalFormatting>
  <conditionalFormatting sqref="I92">
    <cfRule type="cellIs" dxfId="15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C44" sqref="C44"/>
    </sheetView>
  </sheetViews>
  <sheetFormatPr defaultRowHeight="13.5" x14ac:dyDescent="0.25"/>
  <cols>
    <col min="1" max="1" width="27.5703125" style="369" customWidth="1"/>
    <col min="2" max="2" width="20.42578125" style="369" customWidth="1"/>
    <col min="3" max="3" width="31.85546875" style="369" customWidth="1"/>
    <col min="4" max="4" width="25.85546875" style="369" customWidth="1"/>
    <col min="5" max="5" width="25.7109375" style="369" customWidth="1"/>
    <col min="6" max="6" width="23.140625" style="369" customWidth="1"/>
    <col min="7" max="7" width="28.42578125" style="369" customWidth="1"/>
    <col min="8" max="8" width="21.5703125" style="369" customWidth="1"/>
    <col min="9" max="9" width="9.140625" style="36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0" t="s">
        <v>0</v>
      </c>
      <c r="B15" s="680"/>
      <c r="C15" s="680"/>
      <c r="D15" s="680"/>
      <c r="E15" s="680"/>
    </row>
    <row r="16" spans="1:6" ht="16.5" customHeight="1" x14ac:dyDescent="0.3">
      <c r="A16" s="308" t="s">
        <v>1</v>
      </c>
      <c r="B16" s="53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09"/>
    </row>
    <row r="18" spans="1:5" ht="16.5" customHeight="1" x14ac:dyDescent="0.3">
      <c r="A18" s="55" t="s">
        <v>4</v>
      </c>
      <c r="B18" s="369" t="s">
        <v>125</v>
      </c>
      <c r="C18" s="309"/>
      <c r="D18" s="309"/>
      <c r="E18" s="309"/>
    </row>
    <row r="19" spans="1:5" ht="16.5" customHeight="1" x14ac:dyDescent="0.3">
      <c r="A19" s="55" t="s">
        <v>6</v>
      </c>
      <c r="B19" s="12">
        <v>100.12</v>
      </c>
      <c r="C19" s="309"/>
      <c r="D19" s="309"/>
      <c r="E19" s="309"/>
    </row>
    <row r="20" spans="1:5" ht="16.5" customHeight="1" x14ac:dyDescent="0.3">
      <c r="A20" s="8" t="s">
        <v>8</v>
      </c>
      <c r="B20" s="12">
        <v>14.71</v>
      </c>
      <c r="C20" s="309"/>
      <c r="D20" s="309"/>
      <c r="E20" s="309"/>
    </row>
    <row r="21" spans="1:5" ht="16.5" customHeight="1" x14ac:dyDescent="0.3">
      <c r="A21" s="8" t="s">
        <v>10</v>
      </c>
      <c r="B21" s="13">
        <f>B20/50</f>
        <v>0.29420000000000002</v>
      </c>
      <c r="C21" s="309"/>
      <c r="D21" s="309"/>
      <c r="E21" s="309"/>
    </row>
    <row r="22" spans="1:5" ht="15.75" customHeight="1" x14ac:dyDescent="0.25">
      <c r="A22" s="309"/>
      <c r="B22" s="309" t="s">
        <v>12</v>
      </c>
      <c r="C22" s="309"/>
      <c r="D22" s="309"/>
      <c r="E22" s="30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70115988</v>
      </c>
      <c r="C24" s="18">
        <v>15568.34</v>
      </c>
      <c r="D24" s="19">
        <v>1.42</v>
      </c>
      <c r="E24" s="20">
        <v>16.97</v>
      </c>
    </row>
    <row r="25" spans="1:5" ht="16.5" customHeight="1" x14ac:dyDescent="0.3">
      <c r="A25" s="17">
        <v>2</v>
      </c>
      <c r="B25" s="18">
        <v>70138426</v>
      </c>
      <c r="C25" s="18">
        <v>15555.18</v>
      </c>
      <c r="D25" s="19">
        <v>1.42</v>
      </c>
      <c r="E25" s="19">
        <v>16.940000000000001</v>
      </c>
    </row>
    <row r="26" spans="1:5" ht="16.5" customHeight="1" x14ac:dyDescent="0.3">
      <c r="A26" s="17">
        <v>3</v>
      </c>
      <c r="B26" s="18">
        <v>70004293</v>
      </c>
      <c r="C26" s="18">
        <v>15615.86</v>
      </c>
      <c r="D26" s="19">
        <v>1.42</v>
      </c>
      <c r="E26" s="19">
        <v>16.91</v>
      </c>
    </row>
    <row r="27" spans="1:5" ht="16.5" customHeight="1" x14ac:dyDescent="0.3">
      <c r="A27" s="17">
        <v>4</v>
      </c>
      <c r="B27" s="18">
        <v>70170252</v>
      </c>
      <c r="C27" s="18">
        <v>15597.75</v>
      </c>
      <c r="D27" s="19">
        <v>1.42</v>
      </c>
      <c r="E27" s="19">
        <v>16.91</v>
      </c>
    </row>
    <row r="28" spans="1:5" ht="16.5" customHeight="1" x14ac:dyDescent="0.3">
      <c r="A28" s="17">
        <v>5</v>
      </c>
      <c r="B28" s="18">
        <v>70382085</v>
      </c>
      <c r="C28" s="18">
        <v>15532.23</v>
      </c>
      <c r="D28" s="19">
        <v>1.43</v>
      </c>
      <c r="E28" s="19">
        <v>16.920000000000002</v>
      </c>
    </row>
    <row r="29" spans="1:5" ht="16.5" customHeight="1" x14ac:dyDescent="0.3">
      <c r="A29" s="17">
        <v>6</v>
      </c>
      <c r="B29" s="21">
        <v>69709981</v>
      </c>
      <c r="C29" s="21">
        <v>15625.68</v>
      </c>
      <c r="D29" s="22">
        <v>1.44</v>
      </c>
      <c r="E29" s="22">
        <v>16.920000000000002</v>
      </c>
    </row>
    <row r="30" spans="1:5" ht="16.5" customHeight="1" x14ac:dyDescent="0.3">
      <c r="A30" s="23" t="s">
        <v>18</v>
      </c>
      <c r="B30" s="24">
        <f>AVERAGE(B24:B29)</f>
        <v>70086837.5</v>
      </c>
      <c r="C30" s="25">
        <f>AVERAGE(C24:C29)</f>
        <v>15582.506666666668</v>
      </c>
      <c r="D30" s="26">
        <f>AVERAGE(D24:D29)</f>
        <v>1.4249999999999998</v>
      </c>
      <c r="E30" s="26">
        <f>AVERAGE(E24:E29)</f>
        <v>16.928333333333331</v>
      </c>
    </row>
    <row r="31" spans="1:5" ht="16.5" customHeight="1" x14ac:dyDescent="0.3">
      <c r="A31" s="27" t="s">
        <v>19</v>
      </c>
      <c r="B31" s="28">
        <f>(STDEV(B24:B29)/B30)</f>
        <v>3.1678501115062927E-3</v>
      </c>
      <c r="C31" s="29"/>
      <c r="D31" s="29"/>
      <c r="E31" s="30"/>
    </row>
    <row r="32" spans="1:5" s="369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369" customFormat="1" ht="15.75" customHeight="1" x14ac:dyDescent="0.25">
      <c r="A33" s="309"/>
      <c r="B33" s="309"/>
      <c r="C33" s="309"/>
      <c r="D33" s="309"/>
      <c r="E33" s="309"/>
    </row>
    <row r="34" spans="1:5" s="369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309"/>
      <c r="B37" s="309"/>
      <c r="C37" s="309"/>
      <c r="D37" s="309"/>
      <c r="E37" s="309"/>
    </row>
    <row r="38" spans="1:5" ht="16.5" customHeight="1" x14ac:dyDescent="0.3">
      <c r="A38" s="308" t="s">
        <v>1</v>
      </c>
      <c r="B38" s="53" t="s">
        <v>25</v>
      </c>
    </row>
    <row r="39" spans="1:5" ht="16.5" customHeight="1" x14ac:dyDescent="0.3">
      <c r="A39" s="55" t="s">
        <v>4</v>
      </c>
      <c r="B39" s="8" t="s">
        <v>125</v>
      </c>
      <c r="C39" s="309"/>
      <c r="D39" s="309"/>
      <c r="E39" s="309"/>
    </row>
    <row r="40" spans="1:5" ht="16.5" customHeight="1" x14ac:dyDescent="0.3">
      <c r="A40" s="55" t="s">
        <v>6</v>
      </c>
      <c r="B40" s="12">
        <v>100.12</v>
      </c>
      <c r="C40" s="309"/>
      <c r="D40" s="309"/>
      <c r="E40" s="309"/>
    </row>
    <row r="41" spans="1:5" ht="16.5" customHeight="1" x14ac:dyDescent="0.3">
      <c r="A41" s="8" t="s">
        <v>8</v>
      </c>
      <c r="B41" s="12">
        <v>33.57</v>
      </c>
      <c r="C41" s="309"/>
      <c r="D41" s="309"/>
      <c r="E41" s="309"/>
    </row>
    <row r="42" spans="1:5" ht="16.5" customHeight="1" x14ac:dyDescent="0.3">
      <c r="A42" s="8" t="s">
        <v>10</v>
      </c>
      <c r="B42" s="13">
        <f>B41/50*2/100</f>
        <v>1.3428000000000001E-2</v>
      </c>
      <c r="C42" s="309"/>
      <c r="D42" s="309"/>
      <c r="E42" s="309"/>
    </row>
    <row r="43" spans="1:5" ht="15.75" customHeight="1" x14ac:dyDescent="0.25">
      <c r="A43" s="309"/>
      <c r="B43" s="309"/>
      <c r="C43" s="309"/>
      <c r="D43" s="309"/>
      <c r="E43" s="30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1559199</v>
      </c>
      <c r="C45" s="18">
        <v>18517.099999999999</v>
      </c>
      <c r="D45" s="19">
        <v>1</v>
      </c>
      <c r="E45" s="20">
        <v>16.7</v>
      </c>
    </row>
    <row r="46" spans="1:5" ht="16.5" customHeight="1" x14ac:dyDescent="0.3">
      <c r="A46" s="17">
        <v>2</v>
      </c>
      <c r="B46" s="18">
        <v>1592438</v>
      </c>
      <c r="C46" s="18">
        <v>18527.099999999999</v>
      </c>
      <c r="D46" s="19">
        <v>1</v>
      </c>
      <c r="E46" s="19">
        <v>16.7</v>
      </c>
    </row>
    <row r="47" spans="1:5" ht="16.5" customHeight="1" x14ac:dyDescent="0.3">
      <c r="A47" s="17">
        <v>3</v>
      </c>
      <c r="B47" s="18">
        <v>1569689</v>
      </c>
      <c r="C47" s="18">
        <v>18517.5</v>
      </c>
      <c r="D47" s="19">
        <v>1</v>
      </c>
      <c r="E47" s="19">
        <v>16.7</v>
      </c>
    </row>
    <row r="48" spans="1:5" ht="16.5" customHeight="1" x14ac:dyDescent="0.3">
      <c r="A48" s="17">
        <v>4</v>
      </c>
      <c r="B48" s="18">
        <v>1552562</v>
      </c>
      <c r="C48" s="18">
        <v>18504.3</v>
      </c>
      <c r="D48" s="19">
        <v>1</v>
      </c>
      <c r="E48" s="19">
        <v>16.7</v>
      </c>
    </row>
    <row r="49" spans="1:7" ht="16.5" customHeight="1" x14ac:dyDescent="0.3">
      <c r="A49" s="17">
        <v>5</v>
      </c>
      <c r="B49" s="18">
        <v>1561241</v>
      </c>
      <c r="C49" s="18">
        <v>18464.5</v>
      </c>
      <c r="D49" s="19">
        <v>1</v>
      </c>
      <c r="E49" s="19">
        <v>16.7</v>
      </c>
    </row>
    <row r="50" spans="1:7" ht="16.5" customHeight="1" x14ac:dyDescent="0.3">
      <c r="A50" s="17">
        <v>6</v>
      </c>
      <c r="B50" s="21">
        <v>1555795</v>
      </c>
      <c r="C50" s="21">
        <v>18486.900000000001</v>
      </c>
      <c r="D50" s="22">
        <v>1</v>
      </c>
      <c r="E50" s="22">
        <v>16.7</v>
      </c>
    </row>
    <row r="51" spans="1:7" ht="16.5" customHeight="1" x14ac:dyDescent="0.3">
      <c r="A51" s="23" t="s">
        <v>18</v>
      </c>
      <c r="B51" s="24">
        <f>AVERAGE(B45:B50)</f>
        <v>1565154</v>
      </c>
      <c r="C51" s="25">
        <f>AVERAGE(C45:C50)</f>
        <v>18502.899999999998</v>
      </c>
      <c r="D51" s="26">
        <f>AVERAGE(D45:D50)</f>
        <v>1</v>
      </c>
      <c r="E51" s="26">
        <f>AVERAGE(E45:E50)</f>
        <v>16.7</v>
      </c>
    </row>
    <row r="52" spans="1:7" ht="16.5" customHeight="1" x14ac:dyDescent="0.3">
      <c r="A52" s="27" t="s">
        <v>19</v>
      </c>
      <c r="B52" s="28">
        <f>(STDEV(B45:B50)/B51)</f>
        <v>9.311098541052016E-3</v>
      </c>
      <c r="C52" s="29"/>
      <c r="D52" s="29"/>
      <c r="E52" s="30"/>
    </row>
    <row r="53" spans="1:7" s="369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369" customFormat="1" ht="15.75" customHeight="1" x14ac:dyDescent="0.25">
      <c r="A54" s="309"/>
      <c r="B54" s="309"/>
      <c r="C54" s="309"/>
      <c r="D54" s="309"/>
      <c r="E54" s="309"/>
    </row>
    <row r="55" spans="1:7" s="369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681" t="s">
        <v>26</v>
      </c>
      <c r="C59" s="6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8" zoomScale="55" zoomScaleNormal="40" zoomScaleSheetLayoutView="55" zoomScalePageLayoutView="46" workbookViewId="0">
      <selection activeCell="F70" sqref="F70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69" t="s">
        <v>45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46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thickBot="1" x14ac:dyDescent="0.35">
      <c r="A15" s="423"/>
    </row>
    <row r="16" spans="1:9" ht="19.5" customHeight="1" thickBot="1" x14ac:dyDescent="0.35">
      <c r="A16" s="642" t="s">
        <v>31</v>
      </c>
      <c r="B16" s="643"/>
      <c r="C16" s="643"/>
      <c r="D16" s="643"/>
      <c r="E16" s="643"/>
      <c r="F16" s="643"/>
      <c r="G16" s="643"/>
      <c r="H16" s="644"/>
    </row>
    <row r="17" spans="1:14" ht="20.25" customHeight="1" x14ac:dyDescent="0.25">
      <c r="A17" s="645" t="s">
        <v>47</v>
      </c>
      <c r="B17" s="645"/>
      <c r="C17" s="645"/>
      <c r="D17" s="645"/>
      <c r="E17" s="645"/>
      <c r="F17" s="645"/>
      <c r="G17" s="645"/>
      <c r="H17" s="645"/>
    </row>
    <row r="18" spans="1:14" ht="26.25" customHeight="1" x14ac:dyDescent="0.4">
      <c r="A18" s="580" t="s">
        <v>33</v>
      </c>
      <c r="B18" s="641" t="s">
        <v>5</v>
      </c>
      <c r="C18" s="641"/>
      <c r="D18" s="586"/>
      <c r="E18" s="585"/>
      <c r="F18" s="581"/>
      <c r="G18" s="581"/>
      <c r="H18" s="581"/>
    </row>
    <row r="19" spans="1:14" ht="26.25" customHeight="1" x14ac:dyDescent="0.4">
      <c r="A19" s="580" t="s">
        <v>34</v>
      </c>
      <c r="B19" s="584" t="s">
        <v>7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35</v>
      </c>
      <c r="B20" s="646" t="s">
        <v>9</v>
      </c>
      <c r="C20" s="646"/>
      <c r="D20" s="581"/>
      <c r="E20" s="581"/>
      <c r="F20" s="581"/>
      <c r="G20" s="581"/>
      <c r="H20" s="581"/>
    </row>
    <row r="21" spans="1:14" ht="26.25" customHeight="1" x14ac:dyDescent="0.4">
      <c r="A21" s="580" t="s">
        <v>36</v>
      </c>
      <c r="B21" s="646" t="s">
        <v>11</v>
      </c>
      <c r="C21" s="646"/>
      <c r="D21" s="646"/>
      <c r="E21" s="646"/>
      <c r="F21" s="646"/>
      <c r="G21" s="646"/>
      <c r="H21" s="646"/>
      <c r="I21" s="583"/>
    </row>
    <row r="22" spans="1:14" ht="26.25" customHeight="1" x14ac:dyDescent="0.4">
      <c r="A22" s="580" t="s">
        <v>37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38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1" t="s">
        <v>157</v>
      </c>
      <c r="C26" s="641"/>
    </row>
    <row r="27" spans="1:14" ht="26.25" customHeight="1" x14ac:dyDescent="0.4">
      <c r="A27" s="436" t="s">
        <v>48</v>
      </c>
      <c r="B27" s="647" t="s">
        <v>158</v>
      </c>
      <c r="C27" s="647"/>
    </row>
    <row r="28" spans="1:14" ht="27" customHeight="1" thickBot="1" x14ac:dyDescent="0.45">
      <c r="A28" s="436" t="s">
        <v>6</v>
      </c>
      <c r="B28" s="498">
        <v>100.12</v>
      </c>
    </row>
    <row r="29" spans="1:14" s="527" customFormat="1" ht="27" customHeight="1" thickBot="1" x14ac:dyDescent="0.45">
      <c r="A29" s="436" t="s">
        <v>49</v>
      </c>
      <c r="B29" s="535">
        <v>0</v>
      </c>
      <c r="C29" s="648" t="s">
        <v>106</v>
      </c>
      <c r="D29" s="649"/>
      <c r="E29" s="649"/>
      <c r="F29" s="649"/>
      <c r="G29" s="650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51</v>
      </c>
      <c r="B30" s="534">
        <f>B28-B29</f>
        <v>100.12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52</v>
      </c>
      <c r="B31" s="531">
        <v>1</v>
      </c>
      <c r="C31" s="651" t="s">
        <v>53</v>
      </c>
      <c r="D31" s="652"/>
      <c r="E31" s="652"/>
      <c r="F31" s="652"/>
      <c r="G31" s="652"/>
      <c r="H31" s="653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54</v>
      </c>
      <c r="B32" s="531">
        <v>1</v>
      </c>
      <c r="C32" s="651" t="s">
        <v>55</v>
      </c>
      <c r="D32" s="652"/>
      <c r="E32" s="652"/>
      <c r="F32" s="652"/>
      <c r="G32" s="652"/>
      <c r="H32" s="653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56</v>
      </c>
      <c r="B34" s="529">
        <f>B31/B32</f>
        <v>1</v>
      </c>
      <c r="C34" s="423" t="s">
        <v>57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141</v>
      </c>
      <c r="B36" s="475">
        <v>50</v>
      </c>
      <c r="C36" s="423"/>
      <c r="D36" s="654" t="s">
        <v>59</v>
      </c>
      <c r="E36" s="655"/>
      <c r="F36" s="654" t="s">
        <v>60</v>
      </c>
      <c r="G36" s="656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61</v>
      </c>
      <c r="B37" s="460">
        <v>1</v>
      </c>
      <c r="C37" s="553" t="s">
        <v>62</v>
      </c>
      <c r="D37" s="522" t="s">
        <v>63</v>
      </c>
      <c r="E37" s="523" t="s">
        <v>64</v>
      </c>
      <c r="F37" s="522" t="s">
        <v>63</v>
      </c>
      <c r="G37" s="578" t="s">
        <v>64</v>
      </c>
      <c r="I37" s="520" t="s">
        <v>140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65</v>
      </c>
      <c r="B38" s="460">
        <v>1</v>
      </c>
      <c r="C38" s="577">
        <v>1</v>
      </c>
      <c r="D38" s="517">
        <v>70237472</v>
      </c>
      <c r="E38" s="518">
        <f>IF(ISBLANK(D38),"-",$D$48/$D$45*D38)</f>
        <v>66835552.018865921</v>
      </c>
      <c r="F38" s="517">
        <v>72451873</v>
      </c>
      <c r="G38" s="516">
        <f>IF(ISBLANK(F38),"-",$D$48/$F$45*F38)</f>
        <v>68380284.562671632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66</v>
      </c>
      <c r="B39" s="460">
        <v>1</v>
      </c>
      <c r="C39" s="454">
        <v>2</v>
      </c>
      <c r="D39" s="513">
        <v>70060220</v>
      </c>
      <c r="E39" s="514">
        <f>IF(ISBLANK(D39),"-",$D$48/$D$45*D39)</f>
        <v>66666885.138793014</v>
      </c>
      <c r="F39" s="513">
        <v>72394727</v>
      </c>
      <c r="G39" s="512">
        <f>IF(ISBLANK(F39),"-",$D$48/$F$45*F39)</f>
        <v>68326350.004739389</v>
      </c>
      <c r="I39" s="658">
        <f>ABS((F43/D43*D42)-F42)/D42</f>
        <v>2.2959795931321799E-2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67</v>
      </c>
      <c r="B40" s="460">
        <v>1</v>
      </c>
      <c r="C40" s="454">
        <v>3</v>
      </c>
      <c r="D40" s="513">
        <v>69992401</v>
      </c>
      <c r="E40" s="514">
        <f>IF(ISBLANK(D40),"-",$D$48/$D$45*D40)</f>
        <v>66602350.921183825</v>
      </c>
      <c r="F40" s="513">
        <v>72001307</v>
      </c>
      <c r="G40" s="512">
        <f>IF(ISBLANK(F40),"-",$D$48/$F$45*F40)</f>
        <v>67955039.0856601</v>
      </c>
      <c r="I40" s="658"/>
      <c r="L40" s="574"/>
      <c r="M40" s="574"/>
      <c r="N40" s="423"/>
    </row>
    <row r="41" spans="1:14" ht="27" customHeight="1" thickBot="1" x14ac:dyDescent="0.45">
      <c r="A41" s="455" t="s">
        <v>68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69</v>
      </c>
      <c r="B42" s="460">
        <v>1</v>
      </c>
      <c r="C42" s="573" t="s">
        <v>70</v>
      </c>
      <c r="D42" s="572">
        <f>AVERAGE(D38:D41)</f>
        <v>70096697.666666672</v>
      </c>
      <c r="E42" s="504">
        <f>AVERAGE(E38:E41)</f>
        <v>66701596.026280917</v>
      </c>
      <c r="F42" s="572">
        <f>AVERAGE(F38:F41)</f>
        <v>72282635.666666672</v>
      </c>
      <c r="G42" s="571">
        <f>AVERAGE(G38:G41)</f>
        <v>68220557.884357035</v>
      </c>
      <c r="H42" s="478"/>
    </row>
    <row r="43" spans="1:14" ht="26.25" customHeight="1" x14ac:dyDescent="0.4">
      <c r="A43" s="455" t="s">
        <v>71</v>
      </c>
      <c r="B43" s="460">
        <v>1</v>
      </c>
      <c r="C43" s="570" t="s">
        <v>154</v>
      </c>
      <c r="D43" s="499">
        <v>14.59</v>
      </c>
      <c r="E43" s="423"/>
      <c r="F43" s="499">
        <v>14.71</v>
      </c>
      <c r="H43" s="478"/>
    </row>
    <row r="44" spans="1:14" ht="26.25" customHeight="1" x14ac:dyDescent="0.4">
      <c r="A44" s="455" t="s">
        <v>73</v>
      </c>
      <c r="B44" s="460">
        <v>1</v>
      </c>
      <c r="C44" s="569" t="s">
        <v>153</v>
      </c>
      <c r="D44" s="497">
        <f>D43*$B$34</f>
        <v>14.59</v>
      </c>
      <c r="E44" s="424"/>
      <c r="F44" s="497">
        <f>F43*$B$34</f>
        <v>14.71</v>
      </c>
      <c r="H44" s="478"/>
    </row>
    <row r="45" spans="1:14" ht="19.5" customHeight="1" thickBot="1" x14ac:dyDescent="0.35">
      <c r="A45" s="455" t="s">
        <v>75</v>
      </c>
      <c r="B45" s="454">
        <f>(B44/B43)*(B42/B41)*(B40/B39)*(B38/B37)*B36</f>
        <v>50</v>
      </c>
      <c r="C45" s="569" t="s">
        <v>76</v>
      </c>
      <c r="D45" s="495">
        <f>D44*$B$30/100</f>
        <v>14.607508000000001</v>
      </c>
      <c r="E45" s="425"/>
      <c r="F45" s="495">
        <f>F44*$B$30/100</f>
        <v>14.727652000000001</v>
      </c>
      <c r="H45" s="478"/>
    </row>
    <row r="46" spans="1:14" ht="19.5" customHeight="1" thickBot="1" x14ac:dyDescent="0.35">
      <c r="A46" s="659" t="s">
        <v>77</v>
      </c>
      <c r="B46" s="660"/>
      <c r="C46" s="569" t="s">
        <v>78</v>
      </c>
      <c r="D46" s="568">
        <f>D45/$B$45</f>
        <v>0.29215016000000005</v>
      </c>
      <c r="E46" s="564"/>
      <c r="F46" s="493">
        <f>F45/$B$45</f>
        <v>0.29455304000000004</v>
      </c>
      <c r="H46" s="478"/>
    </row>
    <row r="47" spans="1:14" ht="27" customHeight="1" thickBot="1" x14ac:dyDescent="0.45">
      <c r="A47" s="661"/>
      <c r="B47" s="662"/>
      <c r="C47" s="567" t="s">
        <v>137</v>
      </c>
      <c r="D47" s="566">
        <v>0.27800000000000002</v>
      </c>
      <c r="E47" s="565"/>
      <c r="F47" s="564"/>
      <c r="H47" s="478"/>
    </row>
    <row r="48" spans="1:14" ht="18.75" x14ac:dyDescent="0.3">
      <c r="C48" s="563" t="s">
        <v>80</v>
      </c>
      <c r="D48" s="495">
        <f>D47*$B$45</f>
        <v>13.900000000000002</v>
      </c>
      <c r="F48" s="489"/>
      <c r="H48" s="478"/>
    </row>
    <row r="49" spans="1:12" ht="19.5" customHeight="1" thickBot="1" x14ac:dyDescent="0.35">
      <c r="C49" s="441" t="s">
        <v>81</v>
      </c>
      <c r="D49" s="562">
        <f>D48/B34</f>
        <v>13.900000000000002</v>
      </c>
      <c r="F49" s="489"/>
      <c r="H49" s="478"/>
    </row>
    <row r="50" spans="1:12" ht="18.75" x14ac:dyDescent="0.3">
      <c r="C50" s="476" t="s">
        <v>82</v>
      </c>
      <c r="D50" s="561">
        <f>AVERAGE(E38:E41,G38:G41)</f>
        <v>67461076.955318987</v>
      </c>
      <c r="F50" s="479"/>
      <c r="H50" s="478"/>
    </row>
    <row r="51" spans="1:12" ht="18.75" x14ac:dyDescent="0.3">
      <c r="C51" s="455" t="s">
        <v>83</v>
      </c>
      <c r="D51" s="560">
        <f>STDEV(E38:E41,G38:G41)/D50</f>
        <v>1.2572922599217962E-2</v>
      </c>
      <c r="F51" s="479"/>
      <c r="H51" s="478"/>
    </row>
    <row r="52" spans="1:12" ht="19.5" customHeight="1" thickBot="1" x14ac:dyDescent="0.35">
      <c r="C52" s="547" t="s">
        <v>20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84</v>
      </c>
    </row>
    <row r="55" spans="1:12" ht="18.75" x14ac:dyDescent="0.3">
      <c r="A55" s="423" t="s">
        <v>85</v>
      </c>
      <c r="B55" s="556" t="str">
        <f>B21</f>
        <v>each tablets contains bisoprol fumarate 5 mg,amlodipine besilate 5 mg per tablets.</v>
      </c>
    </row>
    <row r="56" spans="1:12" ht="26.25" customHeight="1" x14ac:dyDescent="0.4">
      <c r="A56" s="556" t="s">
        <v>86</v>
      </c>
      <c r="B56" s="588">
        <v>13.9</v>
      </c>
      <c r="C56" s="423" t="str">
        <f>B20</f>
        <v>Bisoprol fumarate 5 mg,Amlodine Besilate 5 mg per tablets.</v>
      </c>
      <c r="H56" s="424"/>
    </row>
    <row r="57" spans="1:12" ht="18.75" x14ac:dyDescent="0.3">
      <c r="A57" s="556" t="s">
        <v>87</v>
      </c>
      <c r="B57" s="555">
        <f>Uniformity!C46</f>
        <v>302.75700000000006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152</v>
      </c>
      <c r="B59" s="475">
        <v>50</v>
      </c>
      <c r="C59" s="423"/>
      <c r="D59" s="554" t="s">
        <v>151</v>
      </c>
      <c r="E59" s="474" t="s">
        <v>62</v>
      </c>
      <c r="F59" s="474" t="s">
        <v>63</v>
      </c>
      <c r="G59" s="474" t="s">
        <v>150</v>
      </c>
      <c r="H59" s="553" t="s">
        <v>149</v>
      </c>
      <c r="L59" s="528"/>
    </row>
    <row r="60" spans="1:12" s="527" customFormat="1" ht="26.25" customHeight="1" x14ac:dyDescent="0.4">
      <c r="A60" s="455" t="s">
        <v>148</v>
      </c>
      <c r="B60" s="460">
        <v>1</v>
      </c>
      <c r="C60" s="663" t="s">
        <v>147</v>
      </c>
      <c r="D60" s="666">
        <f>'Bisoprol Fumurate 1'!D60:D63</f>
        <v>308</v>
      </c>
      <c r="E60" s="472">
        <v>1</v>
      </c>
      <c r="F60" s="549">
        <v>63307758</v>
      </c>
      <c r="G60" s="548">
        <f>IF(ISBLANK(F60),"-",(F60/$D$50*$D$47*$B$68)*($B$57/$D$60))</f>
        <v>12.822182101558077</v>
      </c>
      <c r="H60" s="551">
        <f t="shared" ref="H60:H71" si="0">IF(ISBLANK(F60),"-",(G60/$B$56)*100)</f>
        <v>92.245914399698393</v>
      </c>
      <c r="L60" s="528"/>
    </row>
    <row r="61" spans="1:12" s="527" customFormat="1" ht="26.25" customHeight="1" x14ac:dyDescent="0.4">
      <c r="A61" s="455" t="s">
        <v>114</v>
      </c>
      <c r="B61" s="460">
        <v>1</v>
      </c>
      <c r="C61" s="664"/>
      <c r="D61" s="667"/>
      <c r="E61" s="468">
        <v>2</v>
      </c>
      <c r="F61" s="513">
        <v>63208497</v>
      </c>
      <c r="G61" s="545">
        <f>IF(ISBLANK(F61),"-",(F61/$D$50*$D$47*$B$68)*($B$57/$D$60))</f>
        <v>12.802078047050525</v>
      </c>
      <c r="H61" s="544">
        <f t="shared" si="0"/>
        <v>92.101280914032557</v>
      </c>
      <c r="L61" s="528"/>
    </row>
    <row r="62" spans="1:12" s="527" customFormat="1" ht="26.25" customHeight="1" x14ac:dyDescent="0.4">
      <c r="A62" s="455" t="s">
        <v>115</v>
      </c>
      <c r="B62" s="460">
        <v>1</v>
      </c>
      <c r="C62" s="664"/>
      <c r="D62" s="667"/>
      <c r="E62" s="468">
        <v>3</v>
      </c>
      <c r="F62" s="552">
        <v>63189961</v>
      </c>
      <c r="G62" s="545">
        <f>IF(ISBLANK(F62),"-",(F62/$D$50*$D$47*$B$68)*($B$57/$D$60))</f>
        <v>12.798323815737602</v>
      </c>
      <c r="H62" s="544">
        <f t="shared" si="0"/>
        <v>92.074272055666199</v>
      </c>
      <c r="L62" s="528"/>
    </row>
    <row r="63" spans="1:12" ht="27" customHeight="1" thickBot="1" x14ac:dyDescent="0.45">
      <c r="A63" s="455" t="s">
        <v>116</v>
      </c>
      <c r="B63" s="460">
        <v>1</v>
      </c>
      <c r="C63" s="665"/>
      <c r="D63" s="668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117</v>
      </c>
      <c r="B64" s="460">
        <v>1</v>
      </c>
      <c r="C64" s="663" t="s">
        <v>146</v>
      </c>
      <c r="D64" s="666">
        <f>'Bisoprol Fumurate 1'!D64:D67</f>
        <v>307.70999999999998</v>
      </c>
      <c r="E64" s="472">
        <v>1</v>
      </c>
      <c r="F64" s="549">
        <v>61942524</v>
      </c>
      <c r="G64" s="548">
        <f>IF(ISBLANK(F64),"-",(F64/$D$50*$D$47*$B$68)*($B$57/$D$64))</f>
        <v>12.557494914554773</v>
      </c>
      <c r="H64" s="551">
        <f t="shared" si="0"/>
        <v>90.341690032768156</v>
      </c>
    </row>
    <row r="65" spans="1:8" ht="26.25" customHeight="1" x14ac:dyDescent="0.4">
      <c r="A65" s="455" t="s">
        <v>118</v>
      </c>
      <c r="B65" s="460">
        <v>1</v>
      </c>
      <c r="C65" s="664"/>
      <c r="D65" s="667"/>
      <c r="E65" s="468">
        <v>2</v>
      </c>
      <c r="F65" s="513">
        <v>61843680</v>
      </c>
      <c r="G65" s="545">
        <f>IF(ISBLANK(F65),"-",(F65/$D$50*$D$47*$B$68)*($B$57/$D$64))</f>
        <v>12.537456450714741</v>
      </c>
      <c r="H65" s="544">
        <f t="shared" si="0"/>
        <v>90.197528422408197</v>
      </c>
    </row>
    <row r="66" spans="1:8" ht="26.25" customHeight="1" x14ac:dyDescent="0.4">
      <c r="A66" s="455" t="s">
        <v>119</v>
      </c>
      <c r="B66" s="460">
        <v>1</v>
      </c>
      <c r="C66" s="664"/>
      <c r="D66" s="667"/>
      <c r="E66" s="468">
        <v>3</v>
      </c>
      <c r="F66" s="513">
        <v>61651269</v>
      </c>
      <c r="G66" s="545">
        <f>IF(ISBLANK(F66),"-",(F66/$D$50*$D$47*$B$68)*($B$57/$D$64))</f>
        <v>12.498449319620045</v>
      </c>
      <c r="H66" s="544">
        <f t="shared" si="0"/>
        <v>89.916901580000314</v>
      </c>
    </row>
    <row r="67" spans="1:8" ht="27" customHeight="1" thickBot="1" x14ac:dyDescent="0.45">
      <c r="A67" s="455" t="s">
        <v>120</v>
      </c>
      <c r="B67" s="460">
        <v>1</v>
      </c>
      <c r="C67" s="665"/>
      <c r="D67" s="668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121</v>
      </c>
      <c r="B68" s="550">
        <f>(B67/B66)*(B65/B64)*(B63/B62)*(B61/B60)*B59</f>
        <v>50</v>
      </c>
      <c r="C68" s="663" t="s">
        <v>145</v>
      </c>
      <c r="D68" s="666">
        <f>'Bisoprol Fumurate 1'!D68:D71</f>
        <v>307.58999999999997</v>
      </c>
      <c r="E68" s="472">
        <v>1</v>
      </c>
      <c r="F68" s="549">
        <v>65063116</v>
      </c>
      <c r="G68" s="548">
        <f>IF(ISBLANK(F68),"-",(F68/$D$50*$D$47*$B$68)*($B$57/$D$68))</f>
        <v>13.195272699583482</v>
      </c>
      <c r="H68" s="544">
        <f t="shared" si="0"/>
        <v>94.930019421463896</v>
      </c>
    </row>
    <row r="69" spans="1:8" ht="27" customHeight="1" thickBot="1" x14ac:dyDescent="0.45">
      <c r="A69" s="547" t="s">
        <v>144</v>
      </c>
      <c r="B69" s="546">
        <f>(D47*B68)/B56*B57</f>
        <v>302.75700000000012</v>
      </c>
      <c r="C69" s="664"/>
      <c r="D69" s="667"/>
      <c r="E69" s="468">
        <v>2</v>
      </c>
      <c r="F69" s="513"/>
      <c r="G69" s="545" t="str">
        <f>IF(ISBLANK(F69),"-",(F69/$D$50*$D$47*$B$68)*($B$57/$D$68))</f>
        <v>-</v>
      </c>
      <c r="H69" s="544" t="str">
        <f t="shared" si="0"/>
        <v>-</v>
      </c>
    </row>
    <row r="70" spans="1:8" ht="26.25" customHeight="1" x14ac:dyDescent="0.4">
      <c r="A70" s="676" t="s">
        <v>77</v>
      </c>
      <c r="B70" s="677"/>
      <c r="C70" s="664"/>
      <c r="D70" s="667"/>
      <c r="E70" s="468">
        <v>3</v>
      </c>
      <c r="F70" s="513"/>
      <c r="G70" s="545" t="str">
        <f>IF(ISBLANK(F70),"-",(F70/$D$50*$D$47*$B$68)*($B$57/$D$68))</f>
        <v>-</v>
      </c>
      <c r="H70" s="544" t="str">
        <f t="shared" si="0"/>
        <v>-</v>
      </c>
    </row>
    <row r="71" spans="1:8" ht="27" customHeight="1" thickBot="1" x14ac:dyDescent="0.45">
      <c r="A71" s="678"/>
      <c r="B71" s="679"/>
      <c r="C71" s="675"/>
      <c r="D71" s="668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70</v>
      </c>
      <c r="G72" s="539">
        <f>AVERAGE(G60:G71)</f>
        <v>12.744465335545607</v>
      </c>
      <c r="H72" s="538">
        <f>AVERAGE(H60:H71)</f>
        <v>91.686800975148245</v>
      </c>
    </row>
    <row r="73" spans="1:8" ht="26.25" customHeight="1" x14ac:dyDescent="0.4">
      <c r="C73" s="424"/>
      <c r="D73" s="424"/>
      <c r="E73" s="424"/>
      <c r="F73" s="482" t="s">
        <v>83</v>
      </c>
      <c r="G73" s="452">
        <f>STDEV(G60:G71)/G72</f>
        <v>1.9054385409754897E-2</v>
      </c>
      <c r="H73" s="452">
        <f>STDEV(H60:H71)/H72</f>
        <v>1.9054385409754921E-2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20</v>
      </c>
      <c r="G74" s="537">
        <f>COUNT(G60:G71)</f>
        <v>7</v>
      </c>
      <c r="H74" s="537">
        <f>COUNT(H60:H71)</f>
        <v>7</v>
      </c>
    </row>
    <row r="76" spans="1:8" ht="26.25" customHeight="1" x14ac:dyDescent="0.4">
      <c r="A76" s="428" t="s">
        <v>131</v>
      </c>
      <c r="B76" s="436" t="s">
        <v>96</v>
      </c>
      <c r="C76" s="671" t="str">
        <f>B26</f>
        <v>Amlodipine Besilate</v>
      </c>
      <c r="D76" s="671"/>
      <c r="E76" s="423" t="s">
        <v>97</v>
      </c>
      <c r="F76" s="423"/>
      <c r="G76" s="536">
        <f>H72</f>
        <v>91.686800975148245</v>
      </c>
      <c r="H76" s="534"/>
    </row>
    <row r="77" spans="1:8" ht="18.75" x14ac:dyDescent="0.3">
      <c r="A77" s="526" t="s">
        <v>104</v>
      </c>
      <c r="B77" s="526" t="s">
        <v>105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57" t="str">
        <f>B26</f>
        <v>Amlodipine Besilate</v>
      </c>
      <c r="C79" s="657"/>
    </row>
    <row r="80" spans="1:8" ht="26.25" customHeight="1" x14ac:dyDescent="0.4">
      <c r="A80" s="436" t="s">
        <v>48</v>
      </c>
      <c r="B80" s="657" t="str">
        <f>B27</f>
        <v>A76-1</v>
      </c>
      <c r="C80" s="657"/>
    </row>
    <row r="81" spans="1:12" ht="27" customHeight="1" thickBot="1" x14ac:dyDescent="0.45">
      <c r="A81" s="436" t="s">
        <v>6</v>
      </c>
      <c r="B81" s="498">
        <f>B28</f>
        <v>100.12</v>
      </c>
    </row>
    <row r="82" spans="1:12" s="527" customFormat="1" ht="27" customHeight="1" thickBot="1" x14ac:dyDescent="0.45">
      <c r="A82" s="436" t="s">
        <v>49</v>
      </c>
      <c r="B82" s="535">
        <v>0</v>
      </c>
      <c r="C82" s="648" t="s">
        <v>106</v>
      </c>
      <c r="D82" s="649"/>
      <c r="E82" s="649"/>
      <c r="F82" s="649"/>
      <c r="G82" s="650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51</v>
      </c>
      <c r="B83" s="534">
        <f>B81-B82</f>
        <v>100.12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52</v>
      </c>
      <c r="B84" s="531">
        <v>1</v>
      </c>
      <c r="C84" s="651" t="s">
        <v>143</v>
      </c>
      <c r="D84" s="652"/>
      <c r="E84" s="652"/>
      <c r="F84" s="652"/>
      <c r="G84" s="652"/>
      <c r="H84" s="653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54</v>
      </c>
      <c r="B85" s="531">
        <v>1</v>
      </c>
      <c r="C85" s="651" t="s">
        <v>142</v>
      </c>
      <c r="D85" s="652"/>
      <c r="E85" s="652"/>
      <c r="F85" s="652"/>
      <c r="G85" s="652"/>
      <c r="H85" s="653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56</v>
      </c>
      <c r="B87" s="529">
        <f>B84/B85</f>
        <v>1</v>
      </c>
      <c r="C87" s="423" t="s">
        <v>57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141</v>
      </c>
      <c r="B89" s="475">
        <v>50</v>
      </c>
      <c r="D89" s="525" t="s">
        <v>59</v>
      </c>
      <c r="E89" s="524"/>
      <c r="F89" s="654" t="s">
        <v>60</v>
      </c>
      <c r="G89" s="656"/>
    </row>
    <row r="90" spans="1:12" ht="27" customHeight="1" thickBot="1" x14ac:dyDescent="0.45">
      <c r="A90" s="455" t="s">
        <v>61</v>
      </c>
      <c r="B90" s="460">
        <v>2</v>
      </c>
      <c r="C90" s="431" t="s">
        <v>62</v>
      </c>
      <c r="D90" s="522" t="s">
        <v>63</v>
      </c>
      <c r="E90" s="523" t="s">
        <v>64</v>
      </c>
      <c r="F90" s="522" t="s">
        <v>63</v>
      </c>
      <c r="G90" s="521" t="s">
        <v>64</v>
      </c>
      <c r="I90" s="520" t="s">
        <v>140</v>
      </c>
    </row>
    <row r="91" spans="1:12" ht="26.25" customHeight="1" x14ac:dyDescent="0.4">
      <c r="A91" s="455" t="s">
        <v>65</v>
      </c>
      <c r="B91" s="460">
        <v>100</v>
      </c>
      <c r="C91" s="519">
        <v>1</v>
      </c>
      <c r="D91" s="517">
        <v>1616474</v>
      </c>
      <c r="E91" s="518">
        <f>IF(ISBLANK(D91),"-",$D$101/$D$98*D91)</f>
        <v>1856986.903836404</v>
      </c>
      <c r="F91" s="517">
        <v>1821077</v>
      </c>
      <c r="G91" s="516">
        <f>IF(ISBLANK(F91),"-",$D$101/$F$98*F91)</f>
        <v>1876791.313515414</v>
      </c>
      <c r="I91" s="515"/>
    </row>
    <row r="92" spans="1:12" ht="26.25" customHeight="1" x14ac:dyDescent="0.4">
      <c r="A92" s="455" t="s">
        <v>66</v>
      </c>
      <c r="B92" s="460">
        <v>1</v>
      </c>
      <c r="C92" s="424">
        <v>2</v>
      </c>
      <c r="D92" s="513">
        <v>1599464</v>
      </c>
      <c r="E92" s="514">
        <f>IF(ISBLANK(D92),"-",$D$101/$D$98*D92)</f>
        <v>1837446.0097457739</v>
      </c>
      <c r="F92" s="513">
        <v>1814589</v>
      </c>
      <c r="G92" s="512">
        <f>IF(ISBLANK(F92),"-",$D$101/$F$98*F92)</f>
        <v>1870104.8186323927</v>
      </c>
      <c r="I92" s="658">
        <f>ABS((F96/D96*D95)-F95)/D95</f>
        <v>1.7455042729127301E-2</v>
      </c>
    </row>
    <row r="93" spans="1:12" ht="26.25" customHeight="1" x14ac:dyDescent="0.4">
      <c r="A93" s="455" t="s">
        <v>67</v>
      </c>
      <c r="B93" s="460">
        <v>1</v>
      </c>
      <c r="C93" s="424">
        <v>3</v>
      </c>
      <c r="D93" s="513">
        <v>1603445</v>
      </c>
      <c r="E93" s="514">
        <f>IF(ISBLANK(D93),"-",$D$101/$D$98*D93)</f>
        <v>1842019.3371634574</v>
      </c>
      <c r="F93" s="513">
        <v>1820554</v>
      </c>
      <c r="G93" s="512">
        <f>IF(ISBLANK(F93),"-",$D$101/$F$98*F93)</f>
        <v>1876252.3127719152</v>
      </c>
      <c r="I93" s="658"/>
    </row>
    <row r="94" spans="1:12" ht="27" customHeight="1" thickBot="1" x14ac:dyDescent="0.45">
      <c r="A94" s="455" t="s">
        <v>68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69</v>
      </c>
      <c r="B95" s="460">
        <v>1</v>
      </c>
      <c r="C95" s="436" t="s">
        <v>70</v>
      </c>
      <c r="D95" s="505">
        <f>AVERAGE(D91:D94)</f>
        <v>1606461</v>
      </c>
      <c r="E95" s="504">
        <f>AVERAGE(E91:E94)</f>
        <v>1845484.0835818786</v>
      </c>
      <c r="F95" s="503">
        <f>AVERAGE(F91:F94)</f>
        <v>1818740</v>
      </c>
      <c r="G95" s="502">
        <f>AVERAGE(G91:G94)</f>
        <v>1874382.8149732407</v>
      </c>
    </row>
    <row r="96" spans="1:12" ht="26.25" customHeight="1" x14ac:dyDescent="0.4">
      <c r="A96" s="455" t="s">
        <v>71</v>
      </c>
      <c r="B96" s="498">
        <v>1</v>
      </c>
      <c r="C96" s="501" t="s">
        <v>72</v>
      </c>
      <c r="D96" s="500">
        <v>33.57</v>
      </c>
      <c r="E96" s="423"/>
      <c r="F96" s="499">
        <v>37.42</v>
      </c>
    </row>
    <row r="97" spans="1:10" ht="26.25" customHeight="1" x14ac:dyDescent="0.4">
      <c r="A97" s="455" t="s">
        <v>73</v>
      </c>
      <c r="B97" s="498">
        <v>1</v>
      </c>
      <c r="C97" s="491" t="s">
        <v>74</v>
      </c>
      <c r="D97" s="490">
        <f>D96*$B$87</f>
        <v>33.57</v>
      </c>
      <c r="E97" s="424"/>
      <c r="F97" s="497">
        <f>F96*$B$87</f>
        <v>37.42</v>
      </c>
    </row>
    <row r="98" spans="1:10" ht="19.5" customHeight="1" thickBot="1" x14ac:dyDescent="0.35">
      <c r="A98" s="455" t="s">
        <v>75</v>
      </c>
      <c r="B98" s="424">
        <f>(B97/B96)*(B95/B94)*(B93/B92)*(B91/B90)*B89</f>
        <v>2500</v>
      </c>
      <c r="C98" s="491" t="s">
        <v>139</v>
      </c>
      <c r="D98" s="496">
        <f>D97*$B$83/100</f>
        <v>33.610284</v>
      </c>
      <c r="E98" s="425"/>
      <c r="F98" s="495">
        <f>F97*$B$83/100</f>
        <v>37.464904000000004</v>
      </c>
    </row>
    <row r="99" spans="1:10" ht="19.5" customHeight="1" thickBot="1" x14ac:dyDescent="0.35">
      <c r="A99" s="659" t="s">
        <v>77</v>
      </c>
      <c r="B99" s="673"/>
      <c r="C99" s="491" t="s">
        <v>138</v>
      </c>
      <c r="D99" s="494">
        <f>D98/$B$98</f>
        <v>1.34441136E-2</v>
      </c>
      <c r="E99" s="425"/>
      <c r="F99" s="493">
        <f>F98/$B$98</f>
        <v>1.4985961600000002E-2</v>
      </c>
      <c r="H99" s="478"/>
    </row>
    <row r="100" spans="1:10" ht="19.5" customHeight="1" thickBot="1" x14ac:dyDescent="0.35">
      <c r="A100" s="661"/>
      <c r="B100" s="674"/>
      <c r="C100" s="491" t="s">
        <v>137</v>
      </c>
      <c r="D100" s="492">
        <f>$B$56/$B$116</f>
        <v>1.5444444444444445E-2</v>
      </c>
      <c r="F100" s="489"/>
      <c r="G100" s="483"/>
      <c r="H100" s="478"/>
    </row>
    <row r="101" spans="1:10" ht="18.75" x14ac:dyDescent="0.3">
      <c r="C101" s="491" t="s">
        <v>80</v>
      </c>
      <c r="D101" s="490">
        <f>D100*$B$98</f>
        <v>38.611111111111114</v>
      </c>
      <c r="F101" s="489"/>
      <c r="H101" s="478"/>
    </row>
    <row r="102" spans="1:10" ht="19.5" customHeight="1" thickBot="1" x14ac:dyDescent="0.35">
      <c r="C102" s="488" t="s">
        <v>81</v>
      </c>
      <c r="D102" s="487">
        <f>D101/B34</f>
        <v>38.611111111111114</v>
      </c>
      <c r="F102" s="479"/>
      <c r="H102" s="478"/>
      <c r="J102" s="486"/>
    </row>
    <row r="103" spans="1:10" ht="18.75" x14ac:dyDescent="0.3">
      <c r="C103" s="485" t="s">
        <v>136</v>
      </c>
      <c r="D103" s="484">
        <f>AVERAGE(E91:E94,G91:G94)</f>
        <v>1859933.4492775593</v>
      </c>
      <c r="F103" s="479"/>
      <c r="G103" s="483"/>
      <c r="H103" s="478"/>
      <c r="J103" s="446"/>
    </row>
    <row r="104" spans="1:10" ht="18.75" x14ac:dyDescent="0.3">
      <c r="C104" s="482" t="s">
        <v>83</v>
      </c>
      <c r="D104" s="481">
        <f>STDEV(E91:E94,G91:G94)/D103</f>
        <v>9.2789490739687095E-3</v>
      </c>
      <c r="F104" s="479"/>
      <c r="H104" s="478"/>
      <c r="J104" s="446"/>
    </row>
    <row r="105" spans="1:10" ht="19.5" customHeight="1" thickBot="1" x14ac:dyDescent="0.35">
      <c r="C105" s="449" t="s">
        <v>20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109</v>
      </c>
      <c r="B107" s="475">
        <v>900</v>
      </c>
      <c r="C107" s="474" t="s">
        <v>135</v>
      </c>
      <c r="D107" s="474" t="s">
        <v>63</v>
      </c>
      <c r="E107" s="474" t="s">
        <v>111</v>
      </c>
      <c r="F107" s="473" t="s">
        <v>112</v>
      </c>
    </row>
    <row r="108" spans="1:10" ht="26.25" customHeight="1" x14ac:dyDescent="0.4">
      <c r="A108" s="455" t="s">
        <v>113</v>
      </c>
      <c r="B108" s="460">
        <v>1</v>
      </c>
      <c r="C108" s="472">
        <v>1</v>
      </c>
      <c r="D108" s="471">
        <v>1834425</v>
      </c>
      <c r="E108" s="470">
        <f t="shared" ref="E108:E113" si="1">IF(ISBLANK(D108),"-",D108/$D$103*$D$100*$B$116)</f>
        <v>13.709365520526664</v>
      </c>
      <c r="F108" s="469">
        <f t="shared" ref="F108:F113" si="2">IF(ISBLANK(D108), "-", (E108/$B$56)*100)</f>
        <v>98.628528924652244</v>
      </c>
    </row>
    <row r="109" spans="1:10" ht="26.25" customHeight="1" x14ac:dyDescent="0.4">
      <c r="A109" s="455" t="s">
        <v>114</v>
      </c>
      <c r="B109" s="460">
        <v>1</v>
      </c>
      <c r="C109" s="468">
        <v>2</v>
      </c>
      <c r="D109" s="467">
        <v>1844899</v>
      </c>
      <c r="E109" s="466">
        <f t="shared" si="1"/>
        <v>13.787641762107539</v>
      </c>
      <c r="F109" s="461">
        <f t="shared" si="2"/>
        <v>99.191667353291649</v>
      </c>
    </row>
    <row r="110" spans="1:10" ht="26.25" customHeight="1" x14ac:dyDescent="0.4">
      <c r="A110" s="455" t="s">
        <v>115</v>
      </c>
      <c r="B110" s="460">
        <v>1</v>
      </c>
      <c r="C110" s="468">
        <v>3</v>
      </c>
      <c r="D110" s="467">
        <v>1836379</v>
      </c>
      <c r="E110" s="466">
        <f t="shared" si="1"/>
        <v>13.723968516139516</v>
      </c>
      <c r="F110" s="461">
        <f t="shared" si="2"/>
        <v>98.733586447046875</v>
      </c>
    </row>
    <row r="111" spans="1:10" ht="26.25" customHeight="1" x14ac:dyDescent="0.4">
      <c r="A111" s="455" t="s">
        <v>116</v>
      </c>
      <c r="B111" s="460">
        <v>1</v>
      </c>
      <c r="C111" s="468">
        <v>4</v>
      </c>
      <c r="D111" s="467">
        <v>1838219</v>
      </c>
      <c r="E111" s="466">
        <f t="shared" si="1"/>
        <v>13.737719545785195</v>
      </c>
      <c r="F111" s="461">
        <f t="shared" si="2"/>
        <v>98.832514717879093</v>
      </c>
    </row>
    <row r="112" spans="1:10" ht="26.25" customHeight="1" x14ac:dyDescent="0.4">
      <c r="A112" s="455" t="s">
        <v>117</v>
      </c>
      <c r="B112" s="460">
        <v>1</v>
      </c>
      <c r="C112" s="468">
        <v>5</v>
      </c>
      <c r="D112" s="467">
        <v>1804534</v>
      </c>
      <c r="E112" s="466">
        <f t="shared" si="1"/>
        <v>13.485978549255524</v>
      </c>
      <c r="F112" s="461">
        <f t="shared" si="2"/>
        <v>97.021428411910236</v>
      </c>
    </row>
    <row r="113" spans="1:10" ht="27" customHeight="1" thickBot="1" x14ac:dyDescent="0.45">
      <c r="A113" s="455" t="s">
        <v>118</v>
      </c>
      <c r="B113" s="460">
        <v>1</v>
      </c>
      <c r="C113" s="465">
        <v>6</v>
      </c>
      <c r="D113" s="464">
        <v>1869436</v>
      </c>
      <c r="E113" s="463">
        <f t="shared" si="1"/>
        <v>13.971016226464032</v>
      </c>
      <c r="F113" s="462">
        <f t="shared" si="2"/>
        <v>100.51090810405779</v>
      </c>
    </row>
    <row r="114" spans="1:10" ht="27" customHeight="1" thickBot="1" x14ac:dyDescent="0.45">
      <c r="A114" s="455" t="s">
        <v>119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120</v>
      </c>
      <c r="B115" s="460">
        <v>1</v>
      </c>
      <c r="C115" s="459"/>
      <c r="D115" s="458" t="s">
        <v>70</v>
      </c>
      <c r="E115" s="457">
        <f>AVERAGE(E108:E113)</f>
        <v>13.735948353379746</v>
      </c>
      <c r="F115" s="456">
        <f>AVERAGE(F108:F113)</f>
        <v>98.819772326472972</v>
      </c>
    </row>
    <row r="116" spans="1:10" ht="27" customHeight="1" thickBot="1" x14ac:dyDescent="0.45">
      <c r="A116" s="455" t="s">
        <v>121</v>
      </c>
      <c r="B116" s="454">
        <f>(B115/B114)*(B113/B112)*(B111/B110)*(B109/B108)*B107</f>
        <v>900</v>
      </c>
      <c r="C116" s="453"/>
      <c r="D116" s="444" t="s">
        <v>83</v>
      </c>
      <c r="E116" s="452">
        <f>STDEV(E108:E113)/E115</f>
        <v>1.1337785420206598E-2</v>
      </c>
      <c r="F116" s="451">
        <f>STDEV(F108:F113)/F115</f>
        <v>1.1337785420206654E-2</v>
      </c>
      <c r="I116" s="423"/>
    </row>
    <row r="117" spans="1:10" ht="27" customHeight="1" thickBot="1" x14ac:dyDescent="0.45">
      <c r="A117" s="659" t="s">
        <v>77</v>
      </c>
      <c r="B117" s="660"/>
      <c r="C117" s="450"/>
      <c r="D117" s="449" t="s">
        <v>20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1"/>
      <c r="B118" s="662"/>
      <c r="C118" s="423"/>
      <c r="D118" s="445"/>
      <c r="E118" s="639" t="s">
        <v>134</v>
      </c>
      <c r="F118" s="640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133</v>
      </c>
      <c r="E119" s="443">
        <f>MIN(E108:E113)</f>
        <v>13.485978549255524</v>
      </c>
      <c r="F119" s="442">
        <f>MIN(F108:F113)</f>
        <v>97.021428411910236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132</v>
      </c>
      <c r="E120" s="440">
        <f>MAX(E108:E113)</f>
        <v>13.971016226464032</v>
      </c>
      <c r="F120" s="439">
        <f>MAX(F108:F113)</f>
        <v>100.51090810405779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131</v>
      </c>
      <c r="B124" s="436" t="s">
        <v>122</v>
      </c>
      <c r="C124" s="671" t="str">
        <f>B26</f>
        <v>Amlodipine Besilate</v>
      </c>
      <c r="D124" s="671"/>
      <c r="E124" s="423" t="s">
        <v>123</v>
      </c>
      <c r="F124" s="423"/>
      <c r="G124" s="435">
        <f>F115</f>
        <v>98.819772326472972</v>
      </c>
      <c r="H124" s="423"/>
      <c r="I124" s="423"/>
    </row>
    <row r="125" spans="1:10" ht="45.75" customHeight="1" x14ac:dyDescent="0.65">
      <c r="A125" s="428"/>
      <c r="B125" s="436" t="s">
        <v>130</v>
      </c>
      <c r="C125" s="436" t="s">
        <v>129</v>
      </c>
      <c r="D125" s="435">
        <f>MIN(F108:F113)</f>
        <v>97.021428411910236</v>
      </c>
      <c r="E125" s="436" t="s">
        <v>128</v>
      </c>
      <c r="F125" s="435">
        <f>MAX(F108:F113)</f>
        <v>100.51090810405779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2" t="s">
        <v>26</v>
      </c>
      <c r="C127" s="672"/>
      <c r="E127" s="431" t="s">
        <v>27</v>
      </c>
      <c r="F127" s="430"/>
      <c r="G127" s="672" t="s">
        <v>28</v>
      </c>
      <c r="H127" s="672"/>
    </row>
    <row r="128" spans="1:10" ht="69.95" customHeight="1" x14ac:dyDescent="0.3">
      <c r="A128" s="428" t="s">
        <v>29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30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4" priority="1" operator="greaterThan">
      <formula>0.02</formula>
    </cfRule>
  </conditionalFormatting>
  <conditionalFormatting sqref="D51">
    <cfRule type="cellIs" dxfId="13" priority="2" operator="greaterThan">
      <formula>0.02</formula>
    </cfRule>
  </conditionalFormatting>
  <conditionalFormatting sqref="G73">
    <cfRule type="cellIs" dxfId="12" priority="3" operator="greaterThan">
      <formula>0.02</formula>
    </cfRule>
  </conditionalFormatting>
  <conditionalFormatting sqref="H73">
    <cfRule type="cellIs" dxfId="11" priority="4" operator="greaterThan">
      <formula>0.02</formula>
    </cfRule>
  </conditionalFormatting>
  <conditionalFormatting sqref="D104">
    <cfRule type="cellIs" dxfId="10" priority="5" operator="greaterThan">
      <formula>0.02</formula>
    </cfRule>
  </conditionalFormatting>
  <conditionalFormatting sqref="I39">
    <cfRule type="cellIs" dxfId="9" priority="6" operator="lessThanOrEqual">
      <formula>0.02</formula>
    </cfRule>
  </conditionalFormatting>
  <conditionalFormatting sqref="I39">
    <cfRule type="cellIs" dxfId="8" priority="7" operator="greaterThan">
      <formula>0.02</formula>
    </cfRule>
  </conditionalFormatting>
  <conditionalFormatting sqref="I92">
    <cfRule type="cellIs" dxfId="7" priority="8" operator="lessThanOrEqual">
      <formula>0.02</formula>
    </cfRule>
  </conditionalFormatting>
  <conditionalFormatting sqref="I92">
    <cfRule type="cellIs" dxfId="6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0" zoomScale="60" zoomScaleNormal="70" workbookViewId="0">
      <selection activeCell="C93" sqref="C93:G9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2" t="s">
        <v>45</v>
      </c>
      <c r="B1" s="682"/>
      <c r="C1" s="682"/>
      <c r="D1" s="682"/>
      <c r="E1" s="682"/>
      <c r="F1" s="682"/>
      <c r="G1" s="682"/>
    </row>
    <row r="2" spans="1:7" x14ac:dyDescent="0.2">
      <c r="A2" s="682"/>
      <c r="B2" s="682"/>
      <c r="C2" s="682"/>
      <c r="D2" s="682"/>
      <c r="E2" s="682"/>
      <c r="F2" s="682"/>
      <c r="G2" s="682"/>
    </row>
    <row r="3" spans="1:7" x14ac:dyDescent="0.2">
      <c r="A3" s="682"/>
      <c r="B3" s="682"/>
      <c r="C3" s="682"/>
      <c r="D3" s="682"/>
      <c r="E3" s="682"/>
      <c r="F3" s="682"/>
      <c r="G3" s="682"/>
    </row>
    <row r="4" spans="1:7" x14ac:dyDescent="0.2">
      <c r="A4" s="682"/>
      <c r="B4" s="682"/>
      <c r="C4" s="682"/>
      <c r="D4" s="682"/>
      <c r="E4" s="682"/>
      <c r="F4" s="682"/>
      <c r="G4" s="682"/>
    </row>
    <row r="5" spans="1:7" x14ac:dyDescent="0.2">
      <c r="A5" s="682"/>
      <c r="B5" s="682"/>
      <c r="C5" s="682"/>
      <c r="D5" s="682"/>
      <c r="E5" s="682"/>
      <c r="F5" s="682"/>
      <c r="G5" s="682"/>
    </row>
    <row r="6" spans="1:7" x14ac:dyDescent="0.2">
      <c r="A6" s="682"/>
      <c r="B6" s="682"/>
      <c r="C6" s="682"/>
      <c r="D6" s="682"/>
      <c r="E6" s="682"/>
      <c r="F6" s="682"/>
      <c r="G6" s="682"/>
    </row>
    <row r="7" spans="1:7" x14ac:dyDescent="0.2">
      <c r="A7" s="682"/>
      <c r="B7" s="682"/>
      <c r="C7" s="682"/>
      <c r="D7" s="682"/>
      <c r="E7" s="682"/>
      <c r="F7" s="682"/>
      <c r="G7" s="682"/>
    </row>
    <row r="8" spans="1:7" x14ac:dyDescent="0.2">
      <c r="A8" s="683" t="s">
        <v>46</v>
      </c>
      <c r="B8" s="683"/>
      <c r="C8" s="683"/>
      <c r="D8" s="683"/>
      <c r="E8" s="683"/>
      <c r="F8" s="683"/>
      <c r="G8" s="683"/>
    </row>
    <row r="9" spans="1:7" x14ac:dyDescent="0.2">
      <c r="A9" s="683"/>
      <c r="B9" s="683"/>
      <c r="C9" s="683"/>
      <c r="D9" s="683"/>
      <c r="E9" s="683"/>
      <c r="F9" s="683"/>
      <c r="G9" s="683"/>
    </row>
    <row r="10" spans="1:7" x14ac:dyDescent="0.2">
      <c r="A10" s="683"/>
      <c r="B10" s="683"/>
      <c r="C10" s="683"/>
      <c r="D10" s="683"/>
      <c r="E10" s="683"/>
      <c r="F10" s="683"/>
      <c r="G10" s="683"/>
    </row>
    <row r="11" spans="1:7" x14ac:dyDescent="0.2">
      <c r="A11" s="683"/>
      <c r="B11" s="683"/>
      <c r="C11" s="683"/>
      <c r="D11" s="683"/>
      <c r="E11" s="683"/>
      <c r="F11" s="683"/>
      <c r="G11" s="683"/>
    </row>
    <row r="12" spans="1:7" x14ac:dyDescent="0.2">
      <c r="A12" s="683"/>
      <c r="B12" s="683"/>
      <c r="C12" s="683"/>
      <c r="D12" s="683"/>
      <c r="E12" s="683"/>
      <c r="F12" s="683"/>
      <c r="G12" s="683"/>
    </row>
    <row r="13" spans="1:7" x14ac:dyDescent="0.2">
      <c r="A13" s="683"/>
      <c r="B13" s="683"/>
      <c r="C13" s="683"/>
      <c r="D13" s="683"/>
      <c r="E13" s="683"/>
      <c r="F13" s="683"/>
      <c r="G13" s="683"/>
    </row>
    <row r="14" spans="1:7" x14ac:dyDescent="0.2">
      <c r="A14" s="683"/>
      <c r="B14" s="683"/>
      <c r="C14" s="683"/>
      <c r="D14" s="683"/>
      <c r="E14" s="683"/>
      <c r="F14" s="683"/>
      <c r="G14" s="683"/>
    </row>
    <row r="15" spans="1:7" ht="19.5" customHeight="1" x14ac:dyDescent="0.3">
      <c r="A15" s="56"/>
      <c r="B15" s="56"/>
      <c r="C15" s="56"/>
      <c r="D15" s="56"/>
      <c r="E15" s="56"/>
      <c r="F15" s="56"/>
      <c r="G15" s="56"/>
    </row>
    <row r="16" spans="1:7" ht="19.5" customHeight="1" x14ac:dyDescent="0.3">
      <c r="A16" s="705" t="s">
        <v>31</v>
      </c>
      <c r="B16" s="706"/>
      <c r="C16" s="706"/>
      <c r="D16" s="706"/>
      <c r="E16" s="706"/>
      <c r="F16" s="706"/>
      <c r="G16" s="706"/>
    </row>
    <row r="17" spans="1:7" ht="18.75" customHeight="1" x14ac:dyDescent="0.3">
      <c r="A17" s="57" t="s">
        <v>47</v>
      </c>
      <c r="B17" s="57"/>
      <c r="C17" s="56"/>
      <c r="D17" s="56"/>
      <c r="E17" s="56"/>
      <c r="F17" s="56"/>
      <c r="G17" s="56"/>
    </row>
    <row r="18" spans="1:7" ht="26.25" customHeight="1" x14ac:dyDescent="0.4">
      <c r="A18" s="58" t="s">
        <v>33</v>
      </c>
      <c r="B18" s="698" t="s">
        <v>5</v>
      </c>
      <c r="C18" s="698"/>
      <c r="D18" s="59"/>
      <c r="E18" s="59"/>
      <c r="F18" s="56"/>
      <c r="G18" s="56"/>
    </row>
    <row r="19" spans="1:7" ht="26.25" customHeight="1" x14ac:dyDescent="0.4">
      <c r="A19" s="58" t="s">
        <v>34</v>
      </c>
      <c r="B19" s="233" t="s">
        <v>162</v>
      </c>
      <c r="C19" s="56">
        <v>36</v>
      </c>
      <c r="E19" s="56"/>
      <c r="F19" s="56"/>
      <c r="G19" s="56"/>
    </row>
    <row r="20" spans="1:7" ht="26.25" customHeight="1" x14ac:dyDescent="0.4">
      <c r="A20" s="58" t="s">
        <v>35</v>
      </c>
      <c r="B20" s="699" t="s">
        <v>9</v>
      </c>
      <c r="C20" s="699"/>
      <c r="D20" s="56"/>
      <c r="E20" s="56"/>
      <c r="F20" s="56"/>
      <c r="G20" s="56"/>
    </row>
    <row r="21" spans="1:7" ht="26.25" customHeight="1" x14ac:dyDescent="0.4">
      <c r="A21" s="58" t="s">
        <v>36</v>
      </c>
      <c r="B21" s="60" t="s">
        <v>11</v>
      </c>
      <c r="C21" s="60"/>
      <c r="D21" s="61"/>
      <c r="E21" s="61"/>
      <c r="F21" s="61"/>
      <c r="G21" s="61"/>
    </row>
    <row r="22" spans="1:7" ht="26.25" customHeight="1" x14ac:dyDescent="0.4">
      <c r="A22" s="58" t="s">
        <v>37</v>
      </c>
      <c r="B22" s="62">
        <v>42984.387777777774</v>
      </c>
      <c r="C22" s="63"/>
      <c r="D22" s="56"/>
      <c r="E22" s="56"/>
      <c r="F22" s="56"/>
      <c r="G22" s="56"/>
    </row>
    <row r="23" spans="1:7" ht="26.25" customHeight="1" x14ac:dyDescent="0.4">
      <c r="A23" s="58" t="s">
        <v>38</v>
      </c>
      <c r="B23" s="62"/>
      <c r="C23" s="63"/>
      <c r="D23" s="56"/>
      <c r="E23" s="56"/>
      <c r="F23" s="56"/>
      <c r="G23" s="56"/>
    </row>
    <row r="24" spans="1:7" ht="18.75" customHeight="1" x14ac:dyDescent="0.3">
      <c r="A24" s="58"/>
      <c r="B24" s="64"/>
      <c r="C24" s="56"/>
      <c r="D24" s="56"/>
      <c r="E24" s="56"/>
      <c r="F24" s="56"/>
      <c r="G24" s="56"/>
    </row>
    <row r="25" spans="1:7" ht="18.75" customHeight="1" x14ac:dyDescent="0.3">
      <c r="A25" s="65" t="s">
        <v>1</v>
      </c>
      <c r="B25" s="64"/>
      <c r="C25" s="56"/>
      <c r="D25" s="56"/>
      <c r="E25" s="56"/>
      <c r="F25" s="56"/>
      <c r="G25" s="56"/>
    </row>
    <row r="26" spans="1:7" ht="26.25" customHeight="1" x14ac:dyDescent="0.4">
      <c r="A26" s="66" t="s">
        <v>4</v>
      </c>
      <c r="B26" s="698" t="s">
        <v>126</v>
      </c>
      <c r="C26" s="698"/>
      <c r="D26" s="56"/>
      <c r="E26" s="56"/>
      <c r="F26" s="56"/>
      <c r="G26" s="56"/>
    </row>
    <row r="27" spans="1:7" ht="26.25" customHeight="1" x14ac:dyDescent="0.4">
      <c r="A27" s="67" t="s">
        <v>48</v>
      </c>
      <c r="B27" s="699" t="s">
        <v>127</v>
      </c>
      <c r="C27" s="699"/>
      <c r="D27" s="56"/>
      <c r="E27" s="56"/>
      <c r="F27" s="56"/>
      <c r="G27" s="56"/>
    </row>
    <row r="28" spans="1:7" ht="27" customHeight="1" x14ac:dyDescent="0.4">
      <c r="A28" s="67" t="s">
        <v>6</v>
      </c>
      <c r="B28" s="68">
        <v>99.94</v>
      </c>
      <c r="C28" s="56"/>
      <c r="D28" s="56"/>
      <c r="E28" s="56"/>
      <c r="F28" s="56"/>
      <c r="G28" s="56"/>
    </row>
    <row r="29" spans="1:7" ht="27" customHeight="1" x14ac:dyDescent="0.4">
      <c r="A29" s="67" t="s">
        <v>49</v>
      </c>
      <c r="B29" s="69">
        <v>0</v>
      </c>
      <c r="C29" s="685" t="s">
        <v>50</v>
      </c>
      <c r="D29" s="686"/>
      <c r="E29" s="686"/>
      <c r="F29" s="686"/>
      <c r="G29" s="703"/>
    </row>
    <row r="30" spans="1:7" ht="19.5" customHeight="1" x14ac:dyDescent="0.3">
      <c r="A30" s="67" t="s">
        <v>51</v>
      </c>
      <c r="B30" s="71">
        <f>B28-B29</f>
        <v>99.94</v>
      </c>
      <c r="C30" s="72"/>
      <c r="D30" s="72"/>
      <c r="E30" s="72"/>
      <c r="F30" s="72"/>
      <c r="G30" s="72"/>
    </row>
    <row r="31" spans="1:7" ht="27" customHeight="1" x14ac:dyDescent="0.4">
      <c r="A31" s="67" t="s">
        <v>52</v>
      </c>
      <c r="B31" s="73">
        <v>1</v>
      </c>
      <c r="C31" s="685" t="s">
        <v>53</v>
      </c>
      <c r="D31" s="686"/>
      <c r="E31" s="686"/>
      <c r="F31" s="686"/>
      <c r="G31" s="703"/>
    </row>
    <row r="32" spans="1:7" ht="27" customHeight="1" x14ac:dyDescent="0.4">
      <c r="A32" s="67" t="s">
        <v>54</v>
      </c>
      <c r="B32" s="73">
        <v>1</v>
      </c>
      <c r="C32" s="685" t="s">
        <v>55</v>
      </c>
      <c r="D32" s="686"/>
      <c r="E32" s="686"/>
      <c r="F32" s="686"/>
      <c r="G32" s="703"/>
    </row>
    <row r="33" spans="1:7" ht="18.75" customHeight="1" x14ac:dyDescent="0.3">
      <c r="A33" s="67"/>
      <c r="B33" s="74"/>
      <c r="C33" s="75"/>
      <c r="D33" s="75"/>
      <c r="E33" s="75"/>
      <c r="F33" s="75"/>
      <c r="G33" s="75"/>
    </row>
    <row r="34" spans="1:7" ht="18.75" customHeight="1" x14ac:dyDescent="0.3">
      <c r="A34" s="67" t="s">
        <v>56</v>
      </c>
      <c r="B34" s="76">
        <f>B31/B32</f>
        <v>1</v>
      </c>
      <c r="C34" s="56" t="s">
        <v>57</v>
      </c>
      <c r="D34" s="56"/>
      <c r="E34" s="56"/>
      <c r="F34" s="56"/>
      <c r="G34" s="56"/>
    </row>
    <row r="35" spans="1:7" ht="19.5" customHeight="1" x14ac:dyDescent="0.3">
      <c r="A35" s="67"/>
      <c r="B35" s="71"/>
      <c r="C35" s="70"/>
      <c r="D35" s="70"/>
      <c r="E35" s="70"/>
      <c r="F35" s="70"/>
      <c r="G35" s="56"/>
    </row>
    <row r="36" spans="1:7" ht="27" customHeight="1" x14ac:dyDescent="0.4">
      <c r="A36" s="77" t="s">
        <v>58</v>
      </c>
      <c r="B36" s="78">
        <v>50</v>
      </c>
      <c r="C36" s="56"/>
      <c r="D36" s="687" t="s">
        <v>59</v>
      </c>
      <c r="E36" s="704"/>
      <c r="F36" s="687" t="s">
        <v>60</v>
      </c>
      <c r="G36" s="688"/>
    </row>
    <row r="37" spans="1:7" ht="26.25" customHeight="1" x14ac:dyDescent="0.4">
      <c r="A37" s="79" t="s">
        <v>61</v>
      </c>
      <c r="B37" s="80">
        <v>1</v>
      </c>
      <c r="C37" s="81" t="s">
        <v>62</v>
      </c>
      <c r="D37" s="82" t="s">
        <v>63</v>
      </c>
      <c r="E37" s="83" t="s">
        <v>64</v>
      </c>
      <c r="F37" s="82" t="s">
        <v>63</v>
      </c>
      <c r="G37" s="84" t="s">
        <v>64</v>
      </c>
    </row>
    <row r="38" spans="1:7" ht="26.25" customHeight="1" x14ac:dyDescent="0.4">
      <c r="A38" s="79" t="s">
        <v>65</v>
      </c>
      <c r="B38" s="80">
        <v>1</v>
      </c>
      <c r="C38" s="85">
        <v>1</v>
      </c>
      <c r="D38" s="86">
        <v>59490223</v>
      </c>
      <c r="E38" s="87">
        <f>IF(ISBLANK(D38),"-",$D$48/$D$45*D38)</f>
        <v>55372966.105244532</v>
      </c>
      <c r="F38" s="86">
        <v>60979587</v>
      </c>
      <c r="G38" s="88">
        <f>IF(ISBLANK(F38),"-",$D$48/$F$45*F38)</f>
        <v>54430148.722596623</v>
      </c>
    </row>
    <row r="39" spans="1:7" ht="26.25" customHeight="1" x14ac:dyDescent="0.4">
      <c r="A39" s="79" t="s">
        <v>66</v>
      </c>
      <c r="B39" s="80">
        <v>1</v>
      </c>
      <c r="C39" s="89">
        <v>2</v>
      </c>
      <c r="D39" s="90">
        <v>59415370</v>
      </c>
      <c r="E39" s="91">
        <f>IF(ISBLANK(D39),"-",$D$48/$D$45*D39)</f>
        <v>55303293.604069412</v>
      </c>
      <c r="F39" s="90">
        <v>60992380</v>
      </c>
      <c r="G39" s="92">
        <f>IF(ISBLANK(F39),"-",$D$48/$F$45*F39)</f>
        <v>54441567.706011653</v>
      </c>
    </row>
    <row r="40" spans="1:7" ht="26.25" customHeight="1" x14ac:dyDescent="0.4">
      <c r="A40" s="79" t="s">
        <v>67</v>
      </c>
      <c r="B40" s="80">
        <v>1</v>
      </c>
      <c r="C40" s="89">
        <v>3</v>
      </c>
      <c r="D40" s="90">
        <v>59522131</v>
      </c>
      <c r="E40" s="91">
        <f>IF(ISBLANK(D40),"-",$D$48/$D$45*D40)</f>
        <v>55402665.785517819</v>
      </c>
      <c r="F40" s="90">
        <v>60739420</v>
      </c>
      <c r="G40" s="92">
        <f>IF(ISBLANK(F40),"-",$D$48/$F$45*F40)</f>
        <v>54215776.566742897</v>
      </c>
    </row>
    <row r="41" spans="1:7" ht="26.25" customHeight="1" x14ac:dyDescent="0.4">
      <c r="A41" s="79" t="s">
        <v>68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</row>
    <row r="42" spans="1:7" ht="27" customHeight="1" x14ac:dyDescent="0.4">
      <c r="A42" s="79" t="s">
        <v>69</v>
      </c>
      <c r="B42" s="80">
        <v>1</v>
      </c>
      <c r="C42" s="97" t="s">
        <v>70</v>
      </c>
      <c r="D42" s="98">
        <f>AVERAGE(D38:D41)</f>
        <v>59475908</v>
      </c>
      <c r="E42" s="99">
        <f>AVERAGE(E38:E41)</f>
        <v>55359641.83161059</v>
      </c>
      <c r="F42" s="98">
        <f>AVERAGE(F38:F41)</f>
        <v>60903795.666666664</v>
      </c>
      <c r="G42" s="100">
        <f>AVERAGE(G38:G41)</f>
        <v>54362497.665117055</v>
      </c>
    </row>
    <row r="43" spans="1:7" ht="26.25" customHeight="1" x14ac:dyDescent="0.4">
      <c r="A43" s="79" t="s">
        <v>71</v>
      </c>
      <c r="B43" s="80">
        <v>1</v>
      </c>
      <c r="C43" s="101" t="s">
        <v>72</v>
      </c>
      <c r="D43" s="102">
        <v>10.75</v>
      </c>
      <c r="E43" s="103"/>
      <c r="F43" s="102">
        <v>11.21</v>
      </c>
      <c r="G43" s="56"/>
    </row>
    <row r="44" spans="1:7" ht="26.25" customHeight="1" x14ac:dyDescent="0.4">
      <c r="A44" s="79" t="s">
        <v>73</v>
      </c>
      <c r="B44" s="80">
        <v>1</v>
      </c>
      <c r="C44" s="104" t="s">
        <v>74</v>
      </c>
      <c r="D44" s="105">
        <f>D43*$B$34</f>
        <v>10.75</v>
      </c>
      <c r="E44" s="106"/>
      <c r="F44" s="105">
        <f>F43*$B$34</f>
        <v>11.21</v>
      </c>
      <c r="G44" s="56"/>
    </row>
    <row r="45" spans="1:7" ht="19.5" customHeight="1" x14ac:dyDescent="0.3">
      <c r="A45" s="79" t="s">
        <v>75</v>
      </c>
      <c r="B45" s="107">
        <f>(B44/B43)*(B42/B41)*(B40/B39)*(B38/B37)*B36</f>
        <v>50</v>
      </c>
      <c r="C45" s="104" t="s">
        <v>76</v>
      </c>
      <c r="D45" s="108">
        <f>D44*$B$30/100</f>
        <v>10.743550000000001</v>
      </c>
      <c r="E45" s="109"/>
      <c r="F45" s="108">
        <f>F44*$B$30/100</f>
        <v>11.203274</v>
      </c>
      <c r="G45" s="56"/>
    </row>
    <row r="46" spans="1:7" ht="19.5" customHeight="1" x14ac:dyDescent="0.3">
      <c r="A46" s="689" t="s">
        <v>77</v>
      </c>
      <c r="B46" s="690"/>
      <c r="C46" s="104" t="s">
        <v>78</v>
      </c>
      <c r="D46" s="105">
        <f>D45/$B$45</f>
        <v>0.21487100000000001</v>
      </c>
      <c r="E46" s="109"/>
      <c r="F46" s="110">
        <f>F45/$B$45</f>
        <v>0.22406548000000001</v>
      </c>
      <c r="G46" s="56"/>
    </row>
    <row r="47" spans="1:7" ht="27" customHeight="1" x14ac:dyDescent="0.4">
      <c r="A47" s="691"/>
      <c r="B47" s="692"/>
      <c r="C47" s="111" t="s">
        <v>79</v>
      </c>
      <c r="D47" s="112">
        <v>0.2</v>
      </c>
      <c r="E47" s="56"/>
      <c r="F47" s="113"/>
      <c r="G47" s="56"/>
    </row>
    <row r="48" spans="1:7" ht="18.75" customHeight="1" x14ac:dyDescent="0.3">
      <c r="A48" s="56"/>
      <c r="B48" s="56"/>
      <c r="C48" s="114" t="s">
        <v>80</v>
      </c>
      <c r="D48" s="108">
        <f>D47*$B$45</f>
        <v>10</v>
      </c>
      <c r="E48" s="56"/>
      <c r="F48" s="113"/>
      <c r="G48" s="56"/>
    </row>
    <row r="49" spans="1:7" ht="19.5" customHeight="1" x14ac:dyDescent="0.3">
      <c r="A49" s="56"/>
      <c r="B49" s="56"/>
      <c r="C49" s="115" t="s">
        <v>81</v>
      </c>
      <c r="D49" s="116">
        <f>D48/B34</f>
        <v>10</v>
      </c>
      <c r="E49" s="56"/>
      <c r="F49" s="113"/>
      <c r="G49" s="56"/>
    </row>
    <row r="50" spans="1:7" ht="18.75" customHeight="1" x14ac:dyDescent="0.3">
      <c r="A50" s="56"/>
      <c r="B50" s="56"/>
      <c r="C50" s="77" t="s">
        <v>82</v>
      </c>
      <c r="D50" s="117">
        <f>AVERAGE(E38:E41,G38:G41)</f>
        <v>54861069.748363823</v>
      </c>
      <c r="E50" s="56"/>
      <c r="F50" s="118"/>
      <c r="G50" s="56"/>
    </row>
    <row r="51" spans="1:7" ht="18.75" customHeight="1" x14ac:dyDescent="0.3">
      <c r="A51" s="56"/>
      <c r="B51" s="56"/>
      <c r="C51" s="79" t="s">
        <v>83</v>
      </c>
      <c r="D51" s="119">
        <f>STDEV(E38:E41,G38:G41)/D50</f>
        <v>1.0079873347092745E-2</v>
      </c>
      <c r="E51" s="56"/>
      <c r="F51" s="118"/>
      <c r="G51" s="56"/>
    </row>
    <row r="52" spans="1:7" ht="19.5" customHeight="1" x14ac:dyDescent="0.3">
      <c r="A52" s="56"/>
      <c r="B52" s="56"/>
      <c r="C52" s="120" t="s">
        <v>20</v>
      </c>
      <c r="D52" s="121">
        <f>COUNT(E38:E41,G38:G41)</f>
        <v>6</v>
      </c>
      <c r="E52" s="56"/>
      <c r="F52" s="118"/>
      <c r="G52" s="56"/>
    </row>
    <row r="53" spans="1:7" ht="18.75" customHeight="1" x14ac:dyDescent="0.3">
      <c r="A53" s="56"/>
      <c r="B53" s="56"/>
      <c r="C53" s="56"/>
      <c r="D53" s="56"/>
      <c r="E53" s="56"/>
      <c r="F53" s="56"/>
      <c r="G53" s="56"/>
    </row>
    <row r="54" spans="1:7" ht="18.75" customHeight="1" x14ac:dyDescent="0.3">
      <c r="A54" s="57" t="s">
        <v>1</v>
      </c>
      <c r="B54" s="122" t="s">
        <v>84</v>
      </c>
      <c r="C54" s="56"/>
      <c r="D54" s="56"/>
      <c r="E54" s="56"/>
      <c r="F54" s="56"/>
      <c r="G54" s="56"/>
    </row>
    <row r="55" spans="1:7" ht="18.75" customHeight="1" x14ac:dyDescent="0.3">
      <c r="A55" s="56" t="s">
        <v>85</v>
      </c>
      <c r="B55" s="123" t="str">
        <f>B21</f>
        <v>each tablets contains bisoprol fumarate 5 mg,amlodipine besilate 5 mg per tablets.</v>
      </c>
      <c r="C55" s="56"/>
      <c r="D55" s="56"/>
      <c r="E55" s="56"/>
      <c r="F55" s="56"/>
      <c r="G55" s="56"/>
    </row>
    <row r="56" spans="1:7" ht="26.25" customHeight="1" x14ac:dyDescent="0.4">
      <c r="A56" s="124" t="s">
        <v>86</v>
      </c>
      <c r="B56" s="125">
        <v>10</v>
      </c>
      <c r="C56" s="56" t="str">
        <f>B20</f>
        <v>Bisoprol fumarate 5 mg,Amlodine Besilate 5 mg per tablets.</v>
      </c>
      <c r="D56" s="56"/>
      <c r="E56" s="56"/>
      <c r="F56" s="56"/>
      <c r="G56" s="56"/>
    </row>
    <row r="57" spans="1:7" ht="17.25" customHeight="1" x14ac:dyDescent="0.3">
      <c r="A57" s="126" t="s">
        <v>87</v>
      </c>
      <c r="B57" s="126" t="e">
        <f>#REF!</f>
        <v>#REF!</v>
      </c>
      <c r="C57" s="126"/>
      <c r="D57" s="127"/>
      <c r="E57" s="127"/>
      <c r="F57" s="127"/>
      <c r="G57" s="127"/>
    </row>
    <row r="58" spans="1:7" ht="57.75" customHeight="1" x14ac:dyDescent="0.4">
      <c r="A58" s="77" t="s">
        <v>88</v>
      </c>
      <c r="B58" s="78">
        <v>50</v>
      </c>
      <c r="C58" s="128" t="s">
        <v>89</v>
      </c>
      <c r="D58" s="129" t="s">
        <v>90</v>
      </c>
      <c r="E58" s="130" t="s">
        <v>91</v>
      </c>
      <c r="F58" s="131" t="s">
        <v>92</v>
      </c>
      <c r="G58" s="132" t="s">
        <v>93</v>
      </c>
    </row>
    <row r="59" spans="1:7" ht="26.25" customHeight="1" x14ac:dyDescent="0.4">
      <c r="A59" s="79" t="s">
        <v>61</v>
      </c>
      <c r="B59" s="80">
        <v>1</v>
      </c>
      <c r="C59" s="133">
        <v>1</v>
      </c>
      <c r="D59" s="236">
        <v>52296143</v>
      </c>
      <c r="E59" s="134">
        <f t="shared" ref="E59:E68" si="0">IF(ISBLANK(D59),"-",D59/$D$50*$D$47*$B$67)</f>
        <v>9.5324686959024678</v>
      </c>
      <c r="F59" s="135">
        <f t="shared" ref="F59:F68" si="1">IF(ISBLANK(D59),"-",E59/$E$70*100)</f>
        <v>99.571102874020937</v>
      </c>
      <c r="G59" s="136">
        <f t="shared" ref="G59:G68" si="2">IF(ISBLANK(D59),"-",E59/$B$56*100)</f>
        <v>95.324686959024675</v>
      </c>
    </row>
    <row r="60" spans="1:7" ht="26.25" customHeight="1" x14ac:dyDescent="0.4">
      <c r="A60" s="79" t="s">
        <v>65</v>
      </c>
      <c r="B60" s="80">
        <v>1</v>
      </c>
      <c r="C60" s="137">
        <v>2</v>
      </c>
      <c r="D60" s="237">
        <v>52529777</v>
      </c>
      <c r="E60" s="138">
        <f t="shared" si="0"/>
        <v>9.5750551786436233</v>
      </c>
      <c r="F60" s="139">
        <f t="shared" si="1"/>
        <v>100.01593864420133</v>
      </c>
      <c r="G60" s="140">
        <f t="shared" si="2"/>
        <v>95.750551786436233</v>
      </c>
    </row>
    <row r="61" spans="1:7" ht="26.25" customHeight="1" x14ac:dyDescent="0.4">
      <c r="A61" s="79" t="s">
        <v>66</v>
      </c>
      <c r="B61" s="80">
        <v>1</v>
      </c>
      <c r="C61" s="137">
        <v>3</v>
      </c>
      <c r="D61" s="237">
        <v>52593614</v>
      </c>
      <c r="E61" s="138">
        <f t="shared" si="0"/>
        <v>9.5866912988091268</v>
      </c>
      <c r="F61" s="139">
        <f t="shared" si="1"/>
        <v>100.13748337254142</v>
      </c>
      <c r="G61" s="140">
        <f t="shared" si="2"/>
        <v>95.866912988091272</v>
      </c>
    </row>
    <row r="62" spans="1:7" ht="26.25" customHeight="1" x14ac:dyDescent="0.4">
      <c r="A62" s="79" t="s">
        <v>67</v>
      </c>
      <c r="B62" s="80">
        <v>1</v>
      </c>
      <c r="C62" s="137">
        <v>4</v>
      </c>
      <c r="D62" s="237">
        <v>52389231</v>
      </c>
      <c r="E62" s="138">
        <f t="shared" si="0"/>
        <v>9.5494366479360266</v>
      </c>
      <c r="F62" s="139">
        <f t="shared" si="1"/>
        <v>99.74834108496006</v>
      </c>
      <c r="G62" s="140">
        <f t="shared" si="2"/>
        <v>95.494366479360266</v>
      </c>
    </row>
    <row r="63" spans="1:7" ht="26.25" customHeight="1" x14ac:dyDescent="0.4">
      <c r="A63" s="79" t="s">
        <v>68</v>
      </c>
      <c r="B63" s="80">
        <v>1</v>
      </c>
      <c r="C63" s="137">
        <v>5</v>
      </c>
      <c r="D63" s="237">
        <v>52384218</v>
      </c>
      <c r="E63" s="138">
        <f t="shared" si="0"/>
        <v>9.5485228852217752</v>
      </c>
      <c r="F63" s="139">
        <f t="shared" si="1"/>
        <v>99.738796405179215</v>
      </c>
      <c r="G63" s="140">
        <f t="shared" si="2"/>
        <v>95.485228852217745</v>
      </c>
    </row>
    <row r="64" spans="1:7" ht="26.25" customHeight="1" x14ac:dyDescent="0.4">
      <c r="A64" s="79" t="s">
        <v>69</v>
      </c>
      <c r="B64" s="80">
        <v>1</v>
      </c>
      <c r="C64" s="137">
        <v>6</v>
      </c>
      <c r="D64" s="237">
        <v>52355768</v>
      </c>
      <c r="E64" s="138">
        <f t="shared" si="0"/>
        <v>9.5433370585270918</v>
      </c>
      <c r="F64" s="139">
        <f t="shared" si="1"/>
        <v>99.684628015040673</v>
      </c>
      <c r="G64" s="140">
        <f t="shared" si="2"/>
        <v>95.433370585270922</v>
      </c>
    </row>
    <row r="65" spans="1:7" ht="26.25" customHeight="1" x14ac:dyDescent="0.4">
      <c r="A65" s="79" t="s">
        <v>71</v>
      </c>
      <c r="B65" s="80">
        <v>1</v>
      </c>
      <c r="C65" s="137">
        <v>7</v>
      </c>
      <c r="D65" s="237">
        <v>52659255</v>
      </c>
      <c r="E65" s="138">
        <f t="shared" si="0"/>
        <v>9.5986562496022998</v>
      </c>
      <c r="F65" s="139">
        <f t="shared" si="1"/>
        <v>100.26246289089238</v>
      </c>
      <c r="G65" s="140">
        <f t="shared" si="2"/>
        <v>95.986562496022998</v>
      </c>
    </row>
    <row r="66" spans="1:7" ht="26.25" customHeight="1" x14ac:dyDescent="0.4">
      <c r="A66" s="79" t="s">
        <v>73</v>
      </c>
      <c r="B66" s="80">
        <v>1</v>
      </c>
      <c r="C66" s="137">
        <v>8</v>
      </c>
      <c r="D66" s="237">
        <v>52641633</v>
      </c>
      <c r="E66" s="138">
        <f t="shared" si="0"/>
        <v>9.5954441357881084</v>
      </c>
      <c r="F66" s="139">
        <f t="shared" si="1"/>
        <v>100.22891085676157</v>
      </c>
      <c r="G66" s="140">
        <f t="shared" si="2"/>
        <v>95.95444135788108</v>
      </c>
    </row>
    <row r="67" spans="1:7" ht="27" customHeight="1" x14ac:dyDescent="0.4">
      <c r="A67" s="79" t="s">
        <v>75</v>
      </c>
      <c r="B67" s="107">
        <f>(B66/B65)*(B64/B63)*(B62/B61)*(B60/B59)*B58</f>
        <v>50</v>
      </c>
      <c r="C67" s="137">
        <v>9</v>
      </c>
      <c r="D67" s="237">
        <v>52639297</v>
      </c>
      <c r="E67" s="138">
        <f t="shared" si="0"/>
        <v>9.5950183329354282</v>
      </c>
      <c r="F67" s="139">
        <f t="shared" si="1"/>
        <v>100.22446314641486</v>
      </c>
      <c r="G67" s="140">
        <f t="shared" si="2"/>
        <v>95.950183329354275</v>
      </c>
    </row>
    <row r="68" spans="1:7" ht="27" customHeight="1" x14ac:dyDescent="0.4">
      <c r="A68" s="689" t="s">
        <v>77</v>
      </c>
      <c r="B68" s="694"/>
      <c r="C68" s="141">
        <v>10</v>
      </c>
      <c r="D68" s="238">
        <v>52725122</v>
      </c>
      <c r="E68" s="142">
        <f t="shared" si="0"/>
        <v>9.6106623953632404</v>
      </c>
      <c r="F68" s="143">
        <f t="shared" si="1"/>
        <v>100.38787270998752</v>
      </c>
      <c r="G68" s="144">
        <f t="shared" si="2"/>
        <v>96.106623953632408</v>
      </c>
    </row>
    <row r="69" spans="1:7" ht="19.5" customHeight="1" x14ac:dyDescent="0.3">
      <c r="A69" s="691"/>
      <c r="B69" s="695"/>
      <c r="C69" s="137"/>
      <c r="D69" s="109"/>
      <c r="E69" s="145"/>
      <c r="F69" s="127"/>
      <c r="G69" s="146"/>
    </row>
    <row r="70" spans="1:7" ht="26.25" customHeight="1" x14ac:dyDescent="0.4">
      <c r="A70" s="127"/>
      <c r="B70" s="127"/>
      <c r="C70" s="147" t="s">
        <v>94</v>
      </c>
      <c r="D70" s="148"/>
      <c r="E70" s="149">
        <f>AVERAGE(E59:E68)</f>
        <v>9.573529287872919</v>
      </c>
      <c r="F70" s="149">
        <f>AVERAGE(F59:F68)</f>
        <v>99.999999999999986</v>
      </c>
      <c r="G70" s="150">
        <f>AVERAGE(G59:G68)</f>
        <v>95.735292878729183</v>
      </c>
    </row>
    <row r="71" spans="1:7" ht="26.25" customHeight="1" x14ac:dyDescent="0.4">
      <c r="A71" s="127"/>
      <c r="B71" s="127"/>
      <c r="C71" s="147"/>
      <c r="D71" s="148"/>
      <c r="E71" s="151">
        <f>STDEV(E59:E68)/E70</f>
        <v>2.8987418186965882E-3</v>
      </c>
      <c r="F71" s="151">
        <f>STDEV(F59:F68)/F70</f>
        <v>2.89874181869658E-3</v>
      </c>
      <c r="G71" s="152">
        <f>STDEV(G59:G68)/G70</f>
        <v>2.8987418186965956E-3</v>
      </c>
    </row>
    <row r="72" spans="1:7" ht="27" customHeight="1" x14ac:dyDescent="0.4">
      <c r="A72" s="127"/>
      <c r="B72" s="127"/>
      <c r="C72" s="153"/>
      <c r="D72" s="154"/>
      <c r="E72" s="155">
        <f>COUNT(E59:E68)</f>
        <v>10</v>
      </c>
      <c r="F72" s="155">
        <f>COUNT(F59:F68)</f>
        <v>10</v>
      </c>
      <c r="G72" s="156">
        <f>COUNT(G59:G68)</f>
        <v>10</v>
      </c>
    </row>
    <row r="73" spans="1:7" ht="18.75" customHeight="1" x14ac:dyDescent="0.3">
      <c r="A73" s="127"/>
      <c r="B73" s="157"/>
      <c r="C73" s="157"/>
      <c r="D73" s="106"/>
      <c r="E73" s="148"/>
      <c r="F73" s="103"/>
      <c r="G73" s="158"/>
    </row>
    <row r="74" spans="1:7" ht="18.75" customHeight="1" x14ac:dyDescent="0.3">
      <c r="A74" s="66" t="s">
        <v>95</v>
      </c>
      <c r="B74" s="159" t="s">
        <v>96</v>
      </c>
      <c r="C74" s="693" t="str">
        <f>B20</f>
        <v>Bisoprol fumarate 5 mg,Amlodine Besilate 5 mg per tablets.</v>
      </c>
      <c r="D74" s="693"/>
      <c r="E74" s="160" t="s">
        <v>97</v>
      </c>
      <c r="F74" s="160"/>
      <c r="G74" s="161">
        <f>G70</f>
        <v>95.735292878729183</v>
      </c>
    </row>
    <row r="75" spans="1:7" ht="18.75" customHeight="1" x14ac:dyDescent="0.3">
      <c r="A75" s="66"/>
      <c r="B75" s="159"/>
      <c r="C75" s="162"/>
      <c r="D75" s="162"/>
      <c r="E75" s="160"/>
      <c r="F75" s="160"/>
      <c r="G75" s="163"/>
    </row>
    <row r="76" spans="1:7" ht="18.75" customHeight="1" x14ac:dyDescent="0.3">
      <c r="A76" s="57" t="s">
        <v>1</v>
      </c>
      <c r="B76" s="164" t="s">
        <v>98</v>
      </c>
      <c r="C76" s="56"/>
      <c r="D76" s="56"/>
      <c r="E76" s="56"/>
      <c r="F76" s="56"/>
      <c r="G76" s="127"/>
    </row>
    <row r="77" spans="1:7" ht="18.75" customHeight="1" x14ac:dyDescent="0.3">
      <c r="A77" s="57"/>
      <c r="B77" s="122"/>
      <c r="C77" s="56"/>
      <c r="D77" s="56"/>
      <c r="E77" s="56"/>
      <c r="F77" s="56"/>
      <c r="G77" s="127"/>
    </row>
    <row r="78" spans="1:7" ht="18.75" customHeight="1" x14ac:dyDescent="0.3">
      <c r="A78" s="127"/>
      <c r="B78" s="696" t="s">
        <v>99</v>
      </c>
      <c r="C78" s="697"/>
      <c r="D78" s="56"/>
      <c r="E78" s="127"/>
      <c r="F78" s="127"/>
      <c r="G78" s="127"/>
    </row>
    <row r="79" spans="1:7" ht="18.75" customHeight="1" x14ac:dyDescent="0.3">
      <c r="A79" s="127"/>
      <c r="B79" s="165" t="s">
        <v>43</v>
      </c>
      <c r="C79" s="166">
        <f>G70</f>
        <v>95.735292878729183</v>
      </c>
      <c r="D79" s="56"/>
      <c r="E79" s="127"/>
      <c r="F79" s="127"/>
      <c r="G79" s="127"/>
    </row>
    <row r="80" spans="1:7" ht="26.25" customHeight="1" x14ac:dyDescent="0.4">
      <c r="A80" s="127"/>
      <c r="B80" s="165" t="s">
        <v>100</v>
      </c>
      <c r="C80" s="167">
        <v>2.4</v>
      </c>
      <c r="D80" s="56"/>
      <c r="E80" s="127"/>
      <c r="F80" s="127"/>
      <c r="G80" s="127"/>
    </row>
    <row r="81" spans="1:7" ht="18.75" customHeight="1" x14ac:dyDescent="0.3">
      <c r="A81" s="127"/>
      <c r="B81" s="165" t="s">
        <v>101</v>
      </c>
      <c r="C81" s="166">
        <f>STDEV(G59:G68)</f>
        <v>0.27751189699273865</v>
      </c>
      <c r="D81" s="56"/>
      <c r="E81" s="127"/>
      <c r="F81" s="127"/>
      <c r="G81" s="127"/>
    </row>
    <row r="82" spans="1:7" ht="18.75" customHeight="1" x14ac:dyDescent="0.3">
      <c r="A82" s="127"/>
      <c r="B82" s="165" t="s">
        <v>102</v>
      </c>
      <c r="C82" s="166">
        <f>IF(OR(G70&lt;98.5,G70&gt;101.5),(IF(98.5&gt;G70,98.5,101.5)),C79)</f>
        <v>98.5</v>
      </c>
      <c r="D82" s="56"/>
      <c r="E82" s="127"/>
      <c r="F82" s="127"/>
      <c r="G82" s="127"/>
    </row>
    <row r="83" spans="1:7" ht="18.75" customHeight="1" x14ac:dyDescent="0.3">
      <c r="A83" s="127"/>
      <c r="B83" s="165" t="s">
        <v>103</v>
      </c>
      <c r="C83" s="168">
        <f>ABS(C82-C79)+(C80*C81)</f>
        <v>3.4307356740533899</v>
      </c>
      <c r="D83" s="56"/>
      <c r="E83" s="127"/>
      <c r="F83" s="127"/>
      <c r="G83" s="127"/>
    </row>
    <row r="84" spans="1:7" ht="18.75" customHeight="1" x14ac:dyDescent="0.3">
      <c r="A84" s="124"/>
      <c r="B84" s="169"/>
      <c r="C84" s="56"/>
      <c r="D84" s="56"/>
      <c r="E84" s="56"/>
      <c r="F84" s="56"/>
      <c r="G84" s="56"/>
    </row>
    <row r="85" spans="1:7" ht="18.75" customHeight="1" x14ac:dyDescent="0.3">
      <c r="A85" s="65" t="s">
        <v>104</v>
      </c>
      <c r="B85" s="65" t="s">
        <v>105</v>
      </c>
      <c r="C85" s="56"/>
      <c r="D85" s="56"/>
      <c r="E85" s="56"/>
      <c r="F85" s="56"/>
      <c r="G85" s="56"/>
    </row>
    <row r="86" spans="1:7" ht="18.75" customHeight="1" x14ac:dyDescent="0.3">
      <c r="A86" s="65"/>
      <c r="B86" s="65"/>
      <c r="C86" s="56"/>
      <c r="D86" s="56"/>
      <c r="E86" s="56"/>
      <c r="F86" s="56"/>
      <c r="G86" s="56"/>
    </row>
    <row r="87" spans="1:7" ht="26.25" customHeight="1" x14ac:dyDescent="0.4">
      <c r="A87" s="66" t="s">
        <v>4</v>
      </c>
      <c r="B87" s="698"/>
      <c r="C87" s="698"/>
      <c r="D87" s="56"/>
      <c r="E87" s="56"/>
      <c r="F87" s="56"/>
      <c r="G87" s="56"/>
    </row>
    <row r="88" spans="1:7" ht="26.25" customHeight="1" x14ac:dyDescent="0.4">
      <c r="A88" s="67" t="s">
        <v>48</v>
      </c>
      <c r="B88" s="699"/>
      <c r="C88" s="699"/>
      <c r="D88" s="56"/>
      <c r="E88" s="56"/>
      <c r="F88" s="56"/>
      <c r="G88" s="56"/>
    </row>
    <row r="89" spans="1:7" ht="27" customHeight="1" x14ac:dyDescent="0.4">
      <c r="A89" s="67" t="s">
        <v>6</v>
      </c>
      <c r="B89" s="68">
        <f>B32</f>
        <v>1</v>
      </c>
      <c r="C89" s="56"/>
      <c r="D89" s="56"/>
      <c r="E89" s="56"/>
      <c r="F89" s="56"/>
      <c r="G89" s="56"/>
    </row>
    <row r="90" spans="1:7" ht="27" customHeight="1" x14ac:dyDescent="0.4">
      <c r="A90" s="67" t="s">
        <v>49</v>
      </c>
      <c r="B90" s="68">
        <f>B33</f>
        <v>0</v>
      </c>
      <c r="C90" s="700" t="s">
        <v>106</v>
      </c>
      <c r="D90" s="701"/>
      <c r="E90" s="701"/>
      <c r="F90" s="701"/>
      <c r="G90" s="702"/>
    </row>
    <row r="91" spans="1:7" ht="18.75" customHeight="1" x14ac:dyDescent="0.3">
      <c r="A91" s="67" t="s">
        <v>51</v>
      </c>
      <c r="B91" s="71">
        <f>B89-B90</f>
        <v>1</v>
      </c>
      <c r="C91" s="170"/>
      <c r="D91" s="170"/>
      <c r="E91" s="170"/>
      <c r="F91" s="170"/>
      <c r="G91" s="171"/>
    </row>
    <row r="92" spans="1:7" ht="19.5" customHeight="1" x14ac:dyDescent="0.3">
      <c r="A92" s="67"/>
      <c r="B92" s="71"/>
      <c r="C92" s="170"/>
      <c r="D92" s="170"/>
      <c r="E92" s="170"/>
      <c r="F92" s="170"/>
      <c r="G92" s="171"/>
    </row>
    <row r="93" spans="1:7" ht="27" customHeight="1" x14ac:dyDescent="0.4">
      <c r="A93" s="67" t="s">
        <v>52</v>
      </c>
      <c r="B93" s="73">
        <v>1</v>
      </c>
      <c r="C93" s="685" t="s">
        <v>107</v>
      </c>
      <c r="D93" s="686"/>
      <c r="E93" s="686"/>
      <c r="F93" s="686"/>
      <c r="G93" s="686"/>
    </row>
    <row r="94" spans="1:7" ht="27" customHeight="1" x14ac:dyDescent="0.4">
      <c r="A94" s="67" t="s">
        <v>54</v>
      </c>
      <c r="B94" s="73">
        <v>1</v>
      </c>
      <c r="C94" s="685" t="s">
        <v>108</v>
      </c>
      <c r="D94" s="686"/>
      <c r="E94" s="686"/>
      <c r="F94" s="686"/>
      <c r="G94" s="686"/>
    </row>
    <row r="95" spans="1:7" ht="18.75" customHeight="1" x14ac:dyDescent="0.3">
      <c r="A95" s="67"/>
      <c r="B95" s="74"/>
      <c r="C95" s="75"/>
      <c r="D95" s="75"/>
      <c r="E95" s="75"/>
      <c r="F95" s="75"/>
      <c r="G95" s="75"/>
    </row>
    <row r="96" spans="1:7" ht="18.75" customHeight="1" x14ac:dyDescent="0.3">
      <c r="A96" s="67" t="s">
        <v>56</v>
      </c>
      <c r="B96" s="76">
        <f>B93/B94</f>
        <v>1</v>
      </c>
      <c r="C96" s="56" t="s">
        <v>57</v>
      </c>
      <c r="D96" s="56"/>
      <c r="E96" s="56"/>
      <c r="F96" s="56"/>
      <c r="G96" s="56"/>
    </row>
    <row r="97" spans="1:7" ht="19.5" customHeight="1" x14ac:dyDescent="0.3">
      <c r="A97" s="65"/>
      <c r="B97" s="65"/>
      <c r="C97" s="56"/>
      <c r="D97" s="56"/>
      <c r="E97" s="56"/>
      <c r="F97" s="56"/>
      <c r="G97" s="56"/>
    </row>
    <row r="98" spans="1:7" ht="27" customHeight="1" x14ac:dyDescent="0.4">
      <c r="A98" s="77" t="s">
        <v>58</v>
      </c>
      <c r="B98" s="172">
        <v>1</v>
      </c>
      <c r="C98" s="56"/>
      <c r="D98" s="173" t="s">
        <v>59</v>
      </c>
      <c r="E98" s="174"/>
      <c r="F98" s="687" t="s">
        <v>60</v>
      </c>
      <c r="G98" s="688"/>
    </row>
    <row r="99" spans="1:7" ht="26.25" customHeight="1" x14ac:dyDescent="0.4">
      <c r="A99" s="79" t="s">
        <v>61</v>
      </c>
      <c r="B99" s="175">
        <v>1</v>
      </c>
      <c r="C99" s="81" t="s">
        <v>62</v>
      </c>
      <c r="D99" s="82" t="s">
        <v>63</v>
      </c>
      <c r="E99" s="83" t="s">
        <v>64</v>
      </c>
      <c r="F99" s="82" t="s">
        <v>63</v>
      </c>
      <c r="G99" s="84" t="s">
        <v>64</v>
      </c>
    </row>
    <row r="100" spans="1:7" ht="26.25" customHeight="1" x14ac:dyDescent="0.4">
      <c r="A100" s="79" t="s">
        <v>65</v>
      </c>
      <c r="B100" s="175">
        <v>1</v>
      </c>
      <c r="C100" s="85">
        <v>1</v>
      </c>
      <c r="D100" s="86"/>
      <c r="E100" s="176" t="str">
        <f>IF(ISBLANK(D100),"-",$D$110/$D$107*D100)</f>
        <v>-</v>
      </c>
      <c r="F100" s="177"/>
      <c r="G100" s="88" t="str">
        <f>IF(ISBLANK(F100),"-",$D$110/$F$107*F100)</f>
        <v>-</v>
      </c>
    </row>
    <row r="101" spans="1:7" ht="26.25" customHeight="1" x14ac:dyDescent="0.4">
      <c r="A101" s="79" t="s">
        <v>66</v>
      </c>
      <c r="B101" s="175">
        <v>1</v>
      </c>
      <c r="C101" s="89">
        <v>2</v>
      </c>
      <c r="D101" s="90"/>
      <c r="E101" s="178" t="str">
        <f>IF(ISBLANK(D101),"-",$D$110/$D$107*D101)</f>
        <v>-</v>
      </c>
      <c r="F101" s="68"/>
      <c r="G101" s="92" t="str">
        <f>IF(ISBLANK(F101),"-",$D$110/$F$107*F101)</f>
        <v>-</v>
      </c>
    </row>
    <row r="102" spans="1:7" ht="26.25" customHeight="1" x14ac:dyDescent="0.4">
      <c r="A102" s="79" t="s">
        <v>67</v>
      </c>
      <c r="B102" s="175">
        <v>1</v>
      </c>
      <c r="C102" s="89">
        <v>3</v>
      </c>
      <c r="D102" s="90"/>
      <c r="E102" s="178" t="str">
        <f>IF(ISBLANK(D102),"-",$D$110/$D$107*D102)</f>
        <v>-</v>
      </c>
      <c r="F102" s="179"/>
      <c r="G102" s="92" t="str">
        <f>IF(ISBLANK(F102),"-",$D$110/$F$107*F102)</f>
        <v>-</v>
      </c>
    </row>
    <row r="103" spans="1:7" ht="26.25" customHeight="1" x14ac:dyDescent="0.4">
      <c r="A103" s="79" t="s">
        <v>68</v>
      </c>
      <c r="B103" s="175">
        <v>1</v>
      </c>
      <c r="C103" s="93">
        <v>4</v>
      </c>
      <c r="D103" s="94"/>
      <c r="E103" s="180" t="str">
        <f>IF(ISBLANK(D103),"-",$D$110/$D$107*D103)</f>
        <v>-</v>
      </c>
      <c r="F103" s="181"/>
      <c r="G103" s="96" t="str">
        <f>IF(ISBLANK(F103),"-",$D$110/$F$107*F103)</f>
        <v>-</v>
      </c>
    </row>
    <row r="104" spans="1:7" ht="27" customHeight="1" x14ac:dyDescent="0.4">
      <c r="A104" s="79" t="s">
        <v>69</v>
      </c>
      <c r="B104" s="175">
        <v>1</v>
      </c>
      <c r="C104" s="97" t="s">
        <v>70</v>
      </c>
      <c r="D104" s="182" t="e">
        <f>AVERAGE(D100:D103)</f>
        <v>#DIV/0!</v>
      </c>
      <c r="E104" s="99" t="e">
        <f>AVERAGE(E100:E103)</f>
        <v>#DIV/0!</v>
      </c>
      <c r="F104" s="182" t="e">
        <f>AVERAGE(F100:F103)</f>
        <v>#DIV/0!</v>
      </c>
      <c r="G104" s="183" t="e">
        <f>AVERAGE(G100:G103)</f>
        <v>#DIV/0!</v>
      </c>
    </row>
    <row r="105" spans="1:7" ht="26.25" customHeight="1" x14ac:dyDescent="0.4">
      <c r="A105" s="79" t="s">
        <v>71</v>
      </c>
      <c r="B105" s="175">
        <v>1</v>
      </c>
      <c r="C105" s="101" t="s">
        <v>72</v>
      </c>
      <c r="D105" s="184"/>
      <c r="E105" s="103"/>
      <c r="F105" s="102"/>
      <c r="G105" s="56"/>
    </row>
    <row r="106" spans="1:7" ht="26.25" customHeight="1" x14ac:dyDescent="0.4">
      <c r="A106" s="79" t="s">
        <v>73</v>
      </c>
      <c r="B106" s="175">
        <v>1</v>
      </c>
      <c r="C106" s="104" t="s">
        <v>74</v>
      </c>
      <c r="D106" s="185">
        <f>D105*$B$96</f>
        <v>0</v>
      </c>
      <c r="E106" s="106"/>
      <c r="F106" s="105">
        <f>F105*$B$96</f>
        <v>0</v>
      </c>
      <c r="G106" s="56"/>
    </row>
    <row r="107" spans="1:7" ht="19.5" customHeight="1" x14ac:dyDescent="0.3">
      <c r="A107" s="79" t="s">
        <v>75</v>
      </c>
      <c r="B107" s="217">
        <f>(B106/B105)*(B104/B103)*(B102/B101)*(B100/B99)*B98</f>
        <v>1</v>
      </c>
      <c r="C107" s="104" t="s">
        <v>76</v>
      </c>
      <c r="D107" s="186">
        <f>D106*$B$91/100</f>
        <v>0</v>
      </c>
      <c r="E107" s="109"/>
      <c r="F107" s="108">
        <f>F106*$B$91/100</f>
        <v>0</v>
      </c>
      <c r="G107" s="56"/>
    </row>
    <row r="108" spans="1:7" ht="19.5" customHeight="1" x14ac:dyDescent="0.3">
      <c r="A108" s="689" t="s">
        <v>77</v>
      </c>
      <c r="B108" s="690"/>
      <c r="C108" s="104" t="s">
        <v>78</v>
      </c>
      <c r="D108" s="185">
        <f>D107/$B$107</f>
        <v>0</v>
      </c>
      <c r="E108" s="109"/>
      <c r="F108" s="110">
        <f>F107/$B$107</f>
        <v>0</v>
      </c>
      <c r="G108" s="187"/>
    </row>
    <row r="109" spans="1:7" ht="19.5" customHeight="1" x14ac:dyDescent="0.3">
      <c r="A109" s="691"/>
      <c r="B109" s="692"/>
      <c r="C109" s="235" t="s">
        <v>79</v>
      </c>
      <c r="D109" s="189">
        <f>$B$56/$B$125</f>
        <v>10</v>
      </c>
      <c r="E109" s="56"/>
      <c r="F109" s="113"/>
      <c r="G109" s="190"/>
    </row>
    <row r="110" spans="1:7" ht="18.75" customHeight="1" x14ac:dyDescent="0.3">
      <c r="A110" s="56"/>
      <c r="B110" s="56"/>
      <c r="C110" s="188" t="s">
        <v>80</v>
      </c>
      <c r="D110" s="185">
        <f>D109*$B$107</f>
        <v>10</v>
      </c>
      <c r="E110" s="56"/>
      <c r="F110" s="113"/>
      <c r="G110" s="187"/>
    </row>
    <row r="111" spans="1:7" ht="19.5" customHeight="1" x14ac:dyDescent="0.3">
      <c r="A111" s="56"/>
      <c r="B111" s="56"/>
      <c r="C111" s="191" t="s">
        <v>81</v>
      </c>
      <c r="D111" s="192">
        <f>D110/B96</f>
        <v>10</v>
      </c>
      <c r="E111" s="56"/>
      <c r="F111" s="118"/>
      <c r="G111" s="187"/>
    </row>
    <row r="112" spans="1:7" ht="18.75" customHeight="1" x14ac:dyDescent="0.3">
      <c r="A112" s="56"/>
      <c r="B112" s="56"/>
      <c r="C112" s="193" t="s">
        <v>82</v>
      </c>
      <c r="D112" s="194" t="e">
        <f>AVERAGE(E100:E103,G100:G103)</f>
        <v>#DIV/0!</v>
      </c>
      <c r="E112" s="56"/>
      <c r="F112" s="118"/>
      <c r="G112" s="195"/>
    </row>
    <row r="113" spans="1:7" ht="18.75" customHeight="1" x14ac:dyDescent="0.3">
      <c r="A113" s="56"/>
      <c r="B113" s="56"/>
      <c r="C113" s="196" t="s">
        <v>83</v>
      </c>
      <c r="D113" s="197" t="e">
        <f>STDEV(E100:E103,G100:G103)/D112</f>
        <v>#DIV/0!</v>
      </c>
      <c r="E113" s="56"/>
      <c r="F113" s="118"/>
      <c r="G113" s="187"/>
    </row>
    <row r="114" spans="1:7" ht="19.5" customHeight="1" x14ac:dyDescent="0.3">
      <c r="A114" s="56"/>
      <c r="B114" s="56"/>
      <c r="C114" s="198" t="s">
        <v>20</v>
      </c>
      <c r="D114" s="199">
        <f>COUNT(E100:E103,G100:G103)</f>
        <v>0</v>
      </c>
      <c r="E114" s="56"/>
      <c r="F114" s="118"/>
      <c r="G114" s="187"/>
    </row>
    <row r="115" spans="1:7" ht="19.5" customHeight="1" x14ac:dyDescent="0.3">
      <c r="A115" s="57"/>
      <c r="B115" s="57"/>
      <c r="C115" s="57"/>
      <c r="D115" s="57"/>
      <c r="E115" s="57"/>
      <c r="F115" s="56"/>
      <c r="G115" s="56"/>
    </row>
    <row r="116" spans="1:7" ht="26.25" customHeight="1" x14ac:dyDescent="0.4">
      <c r="A116" s="77" t="s">
        <v>109</v>
      </c>
      <c r="B116" s="172">
        <v>1</v>
      </c>
      <c r="C116" s="200" t="s">
        <v>110</v>
      </c>
      <c r="D116" s="201" t="s">
        <v>63</v>
      </c>
      <c r="E116" s="202" t="s">
        <v>111</v>
      </c>
      <c r="F116" s="203" t="s">
        <v>112</v>
      </c>
      <c r="G116" s="56"/>
    </row>
    <row r="117" spans="1:7" ht="26.25" customHeight="1" x14ac:dyDescent="0.4">
      <c r="A117" s="79" t="s">
        <v>113</v>
      </c>
      <c r="B117" s="175">
        <v>1</v>
      </c>
      <c r="C117" s="137">
        <v>1</v>
      </c>
      <c r="D117" s="204"/>
      <c r="E117" s="205" t="str">
        <f t="shared" ref="E117:E122" si="3">IF(ISBLANK(D117),"-",D117/$D$112*$D$109*$B$125)</f>
        <v>-</v>
      </c>
      <c r="F117" s="206" t="str">
        <f t="shared" ref="F117:F122" si="4">IF(ISBLANK(D117), "-", E117/$B$56)</f>
        <v>-</v>
      </c>
      <c r="G117" s="56"/>
    </row>
    <row r="118" spans="1:7" ht="26.25" customHeight="1" x14ac:dyDescent="0.4">
      <c r="A118" s="79" t="s">
        <v>114</v>
      </c>
      <c r="B118" s="175">
        <v>1</v>
      </c>
      <c r="C118" s="137">
        <v>2</v>
      </c>
      <c r="D118" s="204"/>
      <c r="E118" s="207" t="str">
        <f t="shared" si="3"/>
        <v>-</v>
      </c>
      <c r="F118" s="208" t="str">
        <f t="shared" si="4"/>
        <v>-</v>
      </c>
      <c r="G118" s="56"/>
    </row>
    <row r="119" spans="1:7" ht="26.25" customHeight="1" x14ac:dyDescent="0.4">
      <c r="A119" s="79" t="s">
        <v>115</v>
      </c>
      <c r="B119" s="175">
        <v>1</v>
      </c>
      <c r="C119" s="137">
        <v>3</v>
      </c>
      <c r="D119" s="204"/>
      <c r="E119" s="207" t="str">
        <f t="shared" si="3"/>
        <v>-</v>
      </c>
      <c r="F119" s="208" t="str">
        <f t="shared" si="4"/>
        <v>-</v>
      </c>
      <c r="G119" s="56"/>
    </row>
    <row r="120" spans="1:7" ht="26.25" customHeight="1" x14ac:dyDescent="0.4">
      <c r="A120" s="79" t="s">
        <v>116</v>
      </c>
      <c r="B120" s="175">
        <v>1</v>
      </c>
      <c r="C120" s="137">
        <v>4</v>
      </c>
      <c r="D120" s="204"/>
      <c r="E120" s="207" t="str">
        <f t="shared" si="3"/>
        <v>-</v>
      </c>
      <c r="F120" s="208" t="str">
        <f t="shared" si="4"/>
        <v>-</v>
      </c>
      <c r="G120" s="56"/>
    </row>
    <row r="121" spans="1:7" ht="26.25" customHeight="1" x14ac:dyDescent="0.4">
      <c r="A121" s="79" t="s">
        <v>117</v>
      </c>
      <c r="B121" s="175">
        <v>1</v>
      </c>
      <c r="C121" s="137">
        <v>5</v>
      </c>
      <c r="D121" s="204"/>
      <c r="E121" s="207" t="str">
        <f t="shared" si="3"/>
        <v>-</v>
      </c>
      <c r="F121" s="208" t="str">
        <f t="shared" si="4"/>
        <v>-</v>
      </c>
      <c r="G121" s="56"/>
    </row>
    <row r="122" spans="1:7" ht="26.25" customHeight="1" x14ac:dyDescent="0.4">
      <c r="A122" s="79" t="s">
        <v>118</v>
      </c>
      <c r="B122" s="175">
        <v>1</v>
      </c>
      <c r="C122" s="209">
        <v>6</v>
      </c>
      <c r="D122" s="210"/>
      <c r="E122" s="211" t="str">
        <f t="shared" si="3"/>
        <v>-</v>
      </c>
      <c r="F122" s="212" t="str">
        <f t="shared" si="4"/>
        <v>-</v>
      </c>
      <c r="G122" s="56"/>
    </row>
    <row r="123" spans="1:7" ht="26.25" customHeight="1" x14ac:dyDescent="0.4">
      <c r="A123" s="79" t="s">
        <v>119</v>
      </c>
      <c r="B123" s="175">
        <v>1</v>
      </c>
      <c r="C123" s="137"/>
      <c r="D123" s="213"/>
      <c r="E123" s="157"/>
      <c r="F123" s="140"/>
      <c r="G123" s="56"/>
    </row>
    <row r="124" spans="1:7" ht="26.25" customHeight="1" x14ac:dyDescent="0.4">
      <c r="A124" s="79" t="s">
        <v>120</v>
      </c>
      <c r="B124" s="175">
        <v>1</v>
      </c>
      <c r="C124" s="137"/>
      <c r="D124" s="214"/>
      <c r="E124" s="215" t="s">
        <v>70</v>
      </c>
      <c r="F124" s="216" t="e">
        <f>AVERAGE(F117:F122)</f>
        <v>#DIV/0!</v>
      </c>
      <c r="G124" s="56"/>
    </row>
    <row r="125" spans="1:7" ht="27" customHeight="1" x14ac:dyDescent="0.4">
      <c r="A125" s="79" t="s">
        <v>121</v>
      </c>
      <c r="B125" s="217">
        <f>(B124/B123)*(B122/B121)*(B120/B119)*(B118/B117)*B116</f>
        <v>1</v>
      </c>
      <c r="C125" s="218"/>
      <c r="D125" s="219"/>
      <c r="E125" s="115" t="s">
        <v>83</v>
      </c>
      <c r="F125" s="152" t="e">
        <f>STDEV(F117:F122)/F124</f>
        <v>#DIV/0!</v>
      </c>
      <c r="G125" s="56"/>
    </row>
    <row r="126" spans="1:7" ht="27" customHeight="1" x14ac:dyDescent="0.4">
      <c r="A126" s="689" t="s">
        <v>77</v>
      </c>
      <c r="B126" s="690"/>
      <c r="C126" s="220"/>
      <c r="D126" s="221"/>
      <c r="E126" s="222" t="s">
        <v>20</v>
      </c>
      <c r="F126" s="223">
        <f>COUNT(F117:F122)</f>
        <v>0</v>
      </c>
      <c r="G126" s="56"/>
    </row>
    <row r="127" spans="1:7" ht="19.5" customHeight="1" x14ac:dyDescent="0.3">
      <c r="A127" s="691"/>
      <c r="B127" s="692"/>
      <c r="C127" s="157"/>
      <c r="D127" s="157"/>
      <c r="E127" s="157"/>
      <c r="F127" s="213"/>
      <c r="G127" s="157"/>
    </row>
    <row r="128" spans="1:7" ht="18.75" customHeight="1" x14ac:dyDescent="0.3">
      <c r="A128" s="75"/>
      <c r="B128" s="75"/>
      <c r="C128" s="157"/>
      <c r="D128" s="157"/>
      <c r="E128" s="157"/>
      <c r="F128" s="213"/>
      <c r="G128" s="157"/>
    </row>
    <row r="129" spans="1:7" ht="18.75" customHeight="1" x14ac:dyDescent="0.3">
      <c r="A129" s="66" t="s">
        <v>95</v>
      </c>
      <c r="B129" s="159" t="s">
        <v>122</v>
      </c>
      <c r="C129" s="693" t="str">
        <f>B20</f>
        <v>Bisoprol fumarate 5 mg,Amlodine Besilate 5 mg per tablets.</v>
      </c>
      <c r="D129" s="693"/>
      <c r="E129" s="160" t="s">
        <v>123</v>
      </c>
      <c r="F129" s="160"/>
      <c r="G129" s="163" t="e">
        <f>F124</f>
        <v>#DIV/0!</v>
      </c>
    </row>
    <row r="130" spans="1:7" ht="19.5" customHeight="1" x14ac:dyDescent="0.3">
      <c r="A130" s="224"/>
      <c r="B130" s="224"/>
      <c r="C130" s="225"/>
      <c r="D130" s="225"/>
      <c r="E130" s="225"/>
      <c r="F130" s="225"/>
      <c r="G130" s="225"/>
    </row>
    <row r="131" spans="1:7" ht="18.75" customHeight="1" x14ac:dyDescent="0.3">
      <c r="A131" s="56"/>
      <c r="B131" s="684" t="s">
        <v>26</v>
      </c>
      <c r="C131" s="684"/>
      <c r="D131" s="56"/>
      <c r="E131" s="226" t="s">
        <v>27</v>
      </c>
      <c r="F131" s="227"/>
      <c r="G131" s="234" t="s">
        <v>28</v>
      </c>
    </row>
    <row r="132" spans="1:7" ht="60" customHeight="1" x14ac:dyDescent="0.3">
      <c r="A132" s="228" t="s">
        <v>29</v>
      </c>
      <c r="B132" s="229"/>
      <c r="C132" s="229"/>
      <c r="D132" s="56"/>
      <c r="E132" s="229"/>
      <c r="F132" s="157"/>
      <c r="G132" s="230"/>
    </row>
    <row r="133" spans="1:7" ht="60" customHeight="1" x14ac:dyDescent="0.3">
      <c r="A133" s="228" t="s">
        <v>30</v>
      </c>
      <c r="B133" s="231"/>
      <c r="C133" s="231"/>
      <c r="D133" s="56"/>
      <c r="E133" s="231"/>
      <c r="F133" s="157"/>
      <c r="G133" s="232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4" zoomScale="47" zoomScaleNormal="70" zoomScaleSheetLayoutView="47" workbookViewId="0">
      <selection activeCell="B112" sqref="B11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2" t="s">
        <v>45</v>
      </c>
      <c r="B1" s="682"/>
      <c r="C1" s="682"/>
      <c r="D1" s="682"/>
      <c r="E1" s="682"/>
      <c r="F1" s="682"/>
      <c r="G1" s="682"/>
    </row>
    <row r="2" spans="1:7" x14ac:dyDescent="0.2">
      <c r="A2" s="682"/>
      <c r="B2" s="682"/>
      <c r="C2" s="682"/>
      <c r="D2" s="682"/>
      <c r="E2" s="682"/>
      <c r="F2" s="682"/>
      <c r="G2" s="682"/>
    </row>
    <row r="3" spans="1:7" x14ac:dyDescent="0.2">
      <c r="A3" s="682"/>
      <c r="B3" s="682"/>
      <c r="C3" s="682"/>
      <c r="D3" s="682"/>
      <c r="E3" s="682"/>
      <c r="F3" s="682"/>
      <c r="G3" s="682"/>
    </row>
    <row r="4" spans="1:7" x14ac:dyDescent="0.2">
      <c r="A4" s="682"/>
      <c r="B4" s="682"/>
      <c r="C4" s="682"/>
      <c r="D4" s="682"/>
      <c r="E4" s="682"/>
      <c r="F4" s="682"/>
      <c r="G4" s="682"/>
    </row>
    <row r="5" spans="1:7" x14ac:dyDescent="0.2">
      <c r="A5" s="682"/>
      <c r="B5" s="682"/>
      <c r="C5" s="682"/>
      <c r="D5" s="682"/>
      <c r="E5" s="682"/>
      <c r="F5" s="682"/>
      <c r="G5" s="682"/>
    </row>
    <row r="6" spans="1:7" x14ac:dyDescent="0.2">
      <c r="A6" s="682"/>
      <c r="B6" s="682"/>
      <c r="C6" s="682"/>
      <c r="D6" s="682"/>
      <c r="E6" s="682"/>
      <c r="F6" s="682"/>
      <c r="G6" s="682"/>
    </row>
    <row r="7" spans="1:7" x14ac:dyDescent="0.2">
      <c r="A7" s="682"/>
      <c r="B7" s="682"/>
      <c r="C7" s="682"/>
      <c r="D7" s="682"/>
      <c r="E7" s="682"/>
      <c r="F7" s="682"/>
      <c r="G7" s="682"/>
    </row>
    <row r="8" spans="1:7" x14ac:dyDescent="0.2">
      <c r="A8" s="683" t="s">
        <v>46</v>
      </c>
      <c r="B8" s="683"/>
      <c r="C8" s="683"/>
      <c r="D8" s="683"/>
      <c r="E8" s="683"/>
      <c r="F8" s="683"/>
      <c r="G8" s="683"/>
    </row>
    <row r="9" spans="1:7" x14ac:dyDescent="0.2">
      <c r="A9" s="683"/>
      <c r="B9" s="683"/>
      <c r="C9" s="683"/>
      <c r="D9" s="683"/>
      <c r="E9" s="683"/>
      <c r="F9" s="683"/>
      <c r="G9" s="683"/>
    </row>
    <row r="10" spans="1:7" x14ac:dyDescent="0.2">
      <c r="A10" s="683"/>
      <c r="B10" s="683"/>
      <c r="C10" s="683"/>
      <c r="D10" s="683"/>
      <c r="E10" s="683"/>
      <c r="F10" s="683"/>
      <c r="G10" s="683"/>
    </row>
    <row r="11" spans="1:7" x14ac:dyDescent="0.2">
      <c r="A11" s="683"/>
      <c r="B11" s="683"/>
      <c r="C11" s="683"/>
      <c r="D11" s="683"/>
      <c r="E11" s="683"/>
      <c r="F11" s="683"/>
      <c r="G11" s="683"/>
    </row>
    <row r="12" spans="1:7" x14ac:dyDescent="0.2">
      <c r="A12" s="683"/>
      <c r="B12" s="683"/>
      <c r="C12" s="683"/>
      <c r="D12" s="683"/>
      <c r="E12" s="683"/>
      <c r="F12" s="683"/>
      <c r="G12" s="683"/>
    </row>
    <row r="13" spans="1:7" x14ac:dyDescent="0.2">
      <c r="A13" s="683"/>
      <c r="B13" s="683"/>
      <c r="C13" s="683"/>
      <c r="D13" s="683"/>
      <c r="E13" s="683"/>
      <c r="F13" s="683"/>
      <c r="G13" s="683"/>
    </row>
    <row r="14" spans="1:7" x14ac:dyDescent="0.2">
      <c r="A14" s="683"/>
      <c r="B14" s="683"/>
      <c r="C14" s="683"/>
      <c r="D14" s="683"/>
      <c r="E14" s="683"/>
      <c r="F14" s="683"/>
      <c r="G14" s="683"/>
    </row>
    <row r="15" spans="1:7" ht="19.5" customHeight="1" x14ac:dyDescent="0.3">
      <c r="A15" s="239"/>
      <c r="B15" s="239"/>
      <c r="C15" s="239"/>
      <c r="D15" s="239"/>
      <c r="E15" s="239"/>
      <c r="F15" s="239"/>
      <c r="G15" s="239"/>
    </row>
    <row r="16" spans="1:7" ht="19.5" customHeight="1" x14ac:dyDescent="0.3">
      <c r="A16" s="705" t="s">
        <v>31</v>
      </c>
      <c r="B16" s="706"/>
      <c r="C16" s="706"/>
      <c r="D16" s="706"/>
      <c r="E16" s="706"/>
      <c r="F16" s="706"/>
      <c r="G16" s="706"/>
    </row>
    <row r="17" spans="1:7" ht="18.75" customHeight="1" x14ac:dyDescent="0.3">
      <c r="A17" s="240" t="s">
        <v>47</v>
      </c>
      <c r="B17" s="240"/>
      <c r="C17" s="239"/>
      <c r="D17" s="239"/>
      <c r="E17" s="239"/>
      <c r="F17" s="239"/>
      <c r="G17" s="239"/>
    </row>
    <row r="18" spans="1:7" ht="26.25" customHeight="1" x14ac:dyDescent="0.4">
      <c r="A18" s="241" t="s">
        <v>33</v>
      </c>
      <c r="B18" s="698" t="s">
        <v>5</v>
      </c>
      <c r="C18" s="698"/>
      <c r="D18" s="242"/>
      <c r="E18" s="242"/>
      <c r="F18" s="239"/>
      <c r="G18" s="239"/>
    </row>
    <row r="19" spans="1:7" ht="26.25" customHeight="1" x14ac:dyDescent="0.4">
      <c r="A19" s="241" t="s">
        <v>34</v>
      </c>
      <c r="B19" s="415" t="s">
        <v>162</v>
      </c>
      <c r="C19" s="239">
        <v>36</v>
      </c>
      <c r="E19" s="239"/>
      <c r="F19" s="239"/>
      <c r="G19" s="239"/>
    </row>
    <row r="20" spans="1:7" ht="26.25" customHeight="1" x14ac:dyDescent="0.4">
      <c r="A20" s="241" t="s">
        <v>35</v>
      </c>
      <c r="B20" s="699" t="s">
        <v>9</v>
      </c>
      <c r="C20" s="699"/>
      <c r="D20" s="239"/>
      <c r="E20" s="239"/>
      <c r="F20" s="239"/>
      <c r="G20" s="239"/>
    </row>
    <row r="21" spans="1:7" ht="26.25" customHeight="1" x14ac:dyDescent="0.4">
      <c r="A21" s="241" t="s">
        <v>36</v>
      </c>
      <c r="B21" s="243" t="s">
        <v>11</v>
      </c>
      <c r="C21" s="243"/>
      <c r="D21" s="244"/>
      <c r="E21" s="244"/>
      <c r="F21" s="244"/>
      <c r="G21" s="244"/>
    </row>
    <row r="22" spans="1:7" ht="26.25" customHeight="1" x14ac:dyDescent="0.4">
      <c r="A22" s="241" t="s">
        <v>37</v>
      </c>
      <c r="B22" s="245">
        <v>42984.387777777774</v>
      </c>
      <c r="C22" s="246"/>
      <c r="D22" s="239"/>
      <c r="E22" s="239"/>
      <c r="F22" s="239"/>
      <c r="G22" s="239"/>
    </row>
    <row r="23" spans="1:7" ht="26.25" customHeight="1" x14ac:dyDescent="0.4">
      <c r="A23" s="241" t="s">
        <v>38</v>
      </c>
      <c r="B23" s="245"/>
      <c r="C23" s="246"/>
      <c r="D23" s="239"/>
      <c r="E23" s="239"/>
      <c r="F23" s="239"/>
      <c r="G23" s="239"/>
    </row>
    <row r="24" spans="1:7" ht="18.75" customHeight="1" x14ac:dyDescent="0.3">
      <c r="A24" s="241"/>
      <c r="B24" s="247"/>
      <c r="C24" s="239"/>
      <c r="D24" s="239"/>
      <c r="E24" s="239"/>
      <c r="F24" s="239"/>
      <c r="G24" s="239"/>
    </row>
    <row r="25" spans="1:7" ht="18.75" customHeight="1" x14ac:dyDescent="0.3">
      <c r="A25" s="248" t="s">
        <v>1</v>
      </c>
      <c r="B25" s="247"/>
      <c r="C25" s="239"/>
      <c r="D25" s="239"/>
      <c r="E25" s="239"/>
      <c r="F25" s="239"/>
      <c r="G25" s="239"/>
    </row>
    <row r="26" spans="1:7" ht="26.25" customHeight="1" x14ac:dyDescent="0.4">
      <c r="A26" s="249" t="s">
        <v>4</v>
      </c>
      <c r="B26" s="698" t="s">
        <v>157</v>
      </c>
      <c r="C26" s="698"/>
      <c r="D26" s="239"/>
      <c r="E26" s="239"/>
      <c r="F26" s="239"/>
      <c r="G26" s="239"/>
    </row>
    <row r="27" spans="1:7" ht="26.25" customHeight="1" x14ac:dyDescent="0.4">
      <c r="A27" s="250" t="s">
        <v>48</v>
      </c>
      <c r="B27" s="699" t="s">
        <v>158</v>
      </c>
      <c r="C27" s="699"/>
      <c r="D27" s="239"/>
      <c r="E27" s="239"/>
      <c r="F27" s="239"/>
      <c r="G27" s="239"/>
    </row>
    <row r="28" spans="1:7" ht="27" customHeight="1" x14ac:dyDescent="0.4">
      <c r="A28" s="250" t="s">
        <v>6</v>
      </c>
      <c r="B28" s="251">
        <v>100.12</v>
      </c>
      <c r="C28" s="239"/>
      <c r="D28" s="239"/>
      <c r="E28" s="239"/>
      <c r="F28" s="239"/>
      <c r="G28" s="239"/>
    </row>
    <row r="29" spans="1:7" ht="27" customHeight="1" x14ac:dyDescent="0.4">
      <c r="A29" s="250" t="s">
        <v>49</v>
      </c>
      <c r="B29" s="252">
        <v>0</v>
      </c>
      <c r="C29" s="685" t="s">
        <v>50</v>
      </c>
      <c r="D29" s="686"/>
      <c r="E29" s="686"/>
      <c r="F29" s="686"/>
      <c r="G29" s="703"/>
    </row>
    <row r="30" spans="1:7" ht="19.5" customHeight="1" x14ac:dyDescent="0.3">
      <c r="A30" s="250" t="s">
        <v>51</v>
      </c>
      <c r="B30" s="254">
        <f>B28-B29</f>
        <v>100.12</v>
      </c>
      <c r="C30" s="255"/>
      <c r="D30" s="255"/>
      <c r="E30" s="255"/>
      <c r="F30" s="255"/>
      <c r="G30" s="255"/>
    </row>
    <row r="31" spans="1:7" ht="27" customHeight="1" x14ac:dyDescent="0.4">
      <c r="A31" s="250" t="s">
        <v>52</v>
      </c>
      <c r="B31" s="256">
        <v>1</v>
      </c>
      <c r="C31" s="685" t="s">
        <v>53</v>
      </c>
      <c r="D31" s="686"/>
      <c r="E31" s="686"/>
      <c r="F31" s="686"/>
      <c r="G31" s="703"/>
    </row>
    <row r="32" spans="1:7" ht="27" customHeight="1" x14ac:dyDescent="0.4">
      <c r="A32" s="250" t="s">
        <v>54</v>
      </c>
      <c r="B32" s="256">
        <v>1</v>
      </c>
      <c r="C32" s="685" t="s">
        <v>55</v>
      </c>
      <c r="D32" s="686"/>
      <c r="E32" s="686"/>
      <c r="F32" s="686"/>
      <c r="G32" s="703"/>
    </row>
    <row r="33" spans="1:7" ht="18.75" customHeight="1" x14ac:dyDescent="0.3">
      <c r="A33" s="250"/>
      <c r="B33" s="257"/>
      <c r="C33" s="258"/>
      <c r="D33" s="258"/>
      <c r="E33" s="258"/>
      <c r="F33" s="258"/>
      <c r="G33" s="258"/>
    </row>
    <row r="34" spans="1:7" ht="18.75" customHeight="1" x14ac:dyDescent="0.3">
      <c r="A34" s="250" t="s">
        <v>56</v>
      </c>
      <c r="B34" s="259">
        <f>B31/B32</f>
        <v>1</v>
      </c>
      <c r="C34" s="239" t="s">
        <v>57</v>
      </c>
      <c r="D34" s="239"/>
      <c r="E34" s="239"/>
      <c r="F34" s="239"/>
      <c r="G34" s="239"/>
    </row>
    <row r="35" spans="1:7" ht="19.5" customHeight="1" x14ac:dyDescent="0.3">
      <c r="A35" s="250"/>
      <c r="B35" s="254"/>
      <c r="C35" s="253"/>
      <c r="D35" s="253"/>
      <c r="E35" s="253"/>
      <c r="F35" s="253"/>
      <c r="G35" s="239"/>
    </row>
    <row r="36" spans="1:7" ht="27" customHeight="1" x14ac:dyDescent="0.4">
      <c r="A36" s="260" t="s">
        <v>58</v>
      </c>
      <c r="B36" s="261">
        <v>50</v>
      </c>
      <c r="C36" s="239"/>
      <c r="D36" s="687" t="s">
        <v>59</v>
      </c>
      <c r="E36" s="704"/>
      <c r="F36" s="687" t="s">
        <v>60</v>
      </c>
      <c r="G36" s="688"/>
    </row>
    <row r="37" spans="1:7" ht="26.25" customHeight="1" x14ac:dyDescent="0.4">
      <c r="A37" s="262" t="s">
        <v>61</v>
      </c>
      <c r="B37" s="263">
        <v>1</v>
      </c>
      <c r="C37" s="264" t="s">
        <v>62</v>
      </c>
      <c r="D37" s="265" t="s">
        <v>63</v>
      </c>
      <c r="E37" s="266" t="s">
        <v>64</v>
      </c>
      <c r="F37" s="265" t="s">
        <v>63</v>
      </c>
      <c r="G37" s="267" t="s">
        <v>64</v>
      </c>
    </row>
    <row r="38" spans="1:7" ht="26.25" customHeight="1" x14ac:dyDescent="0.4">
      <c r="A38" s="262" t="s">
        <v>65</v>
      </c>
      <c r="B38" s="263">
        <v>1</v>
      </c>
      <c r="C38" s="268">
        <v>1</v>
      </c>
      <c r="D38" s="269">
        <v>70237472</v>
      </c>
      <c r="E38" s="270">
        <f>IF(ISBLANK(D38),"-",$D$48/$D$45*D38)</f>
        <v>66835552.018865921</v>
      </c>
      <c r="F38" s="269">
        <v>72451873</v>
      </c>
      <c r="G38" s="271">
        <f>IF(ISBLANK(F38),"-",$D$48/$F$45*F38)</f>
        <v>68380284.562671632</v>
      </c>
    </row>
    <row r="39" spans="1:7" ht="26.25" customHeight="1" x14ac:dyDescent="0.4">
      <c r="A39" s="262" t="s">
        <v>66</v>
      </c>
      <c r="B39" s="263">
        <v>1</v>
      </c>
      <c r="C39" s="272">
        <v>2</v>
      </c>
      <c r="D39" s="273">
        <v>70060220</v>
      </c>
      <c r="E39" s="274">
        <f>IF(ISBLANK(D39),"-",$D$48/$D$45*D39)</f>
        <v>66666885.138793014</v>
      </c>
      <c r="F39" s="273">
        <v>72394727</v>
      </c>
      <c r="G39" s="275">
        <f>IF(ISBLANK(F39),"-",$D$48/$F$45*F39)</f>
        <v>68326350.004739389</v>
      </c>
    </row>
    <row r="40" spans="1:7" ht="26.25" customHeight="1" x14ac:dyDescent="0.4">
      <c r="A40" s="262" t="s">
        <v>67</v>
      </c>
      <c r="B40" s="263">
        <v>1</v>
      </c>
      <c r="C40" s="272">
        <v>3</v>
      </c>
      <c r="D40" s="273">
        <v>69992401</v>
      </c>
      <c r="E40" s="274">
        <f>IF(ISBLANK(D40),"-",$D$48/$D$45*D40)</f>
        <v>66602350.921183825</v>
      </c>
      <c r="F40" s="273">
        <v>72001307</v>
      </c>
      <c r="G40" s="275">
        <f>IF(ISBLANK(F40),"-",$D$48/$F$45*F40)</f>
        <v>67955039.0856601</v>
      </c>
    </row>
    <row r="41" spans="1:7" ht="26.25" customHeight="1" x14ac:dyDescent="0.4">
      <c r="A41" s="262" t="s">
        <v>68</v>
      </c>
      <c r="B41" s="263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</row>
    <row r="42" spans="1:7" ht="27" customHeight="1" x14ac:dyDescent="0.4">
      <c r="A42" s="262" t="s">
        <v>69</v>
      </c>
      <c r="B42" s="263">
        <v>1</v>
      </c>
      <c r="C42" s="280" t="s">
        <v>70</v>
      </c>
      <c r="D42" s="281">
        <f>AVERAGE(D38:D41)</f>
        <v>70096697.666666672</v>
      </c>
      <c r="E42" s="282">
        <f>AVERAGE(E38:E41)</f>
        <v>66701596.026280917</v>
      </c>
      <c r="F42" s="281">
        <f>AVERAGE(F38:F41)</f>
        <v>72282635.666666672</v>
      </c>
      <c r="G42" s="283">
        <f>AVERAGE(G38:G41)</f>
        <v>68220557.884357035</v>
      </c>
    </row>
    <row r="43" spans="1:7" ht="26.25" customHeight="1" x14ac:dyDescent="0.4">
      <c r="A43" s="262" t="s">
        <v>71</v>
      </c>
      <c r="B43" s="263">
        <v>1</v>
      </c>
      <c r="C43" s="284" t="s">
        <v>72</v>
      </c>
      <c r="D43" s="285">
        <v>14.59</v>
      </c>
      <c r="E43" s="286"/>
      <c r="F43" s="285">
        <v>14.71</v>
      </c>
      <c r="G43" s="239"/>
    </row>
    <row r="44" spans="1:7" ht="26.25" customHeight="1" x14ac:dyDescent="0.4">
      <c r="A44" s="262" t="s">
        <v>73</v>
      </c>
      <c r="B44" s="263">
        <v>1</v>
      </c>
      <c r="C44" s="287" t="s">
        <v>74</v>
      </c>
      <c r="D44" s="288">
        <f>D43*$B$34</f>
        <v>14.59</v>
      </c>
      <c r="E44" s="289"/>
      <c r="F44" s="288">
        <f>F43*$B$34</f>
        <v>14.71</v>
      </c>
      <c r="G44" s="239"/>
    </row>
    <row r="45" spans="1:7" ht="19.5" customHeight="1" x14ac:dyDescent="0.3">
      <c r="A45" s="262" t="s">
        <v>75</v>
      </c>
      <c r="B45" s="290">
        <f>(B44/B43)*(B42/B41)*(B40/B39)*(B38/B37)*B36</f>
        <v>50</v>
      </c>
      <c r="C45" s="287" t="s">
        <v>76</v>
      </c>
      <c r="D45" s="291">
        <f>D44*$B$30/100</f>
        <v>14.607508000000001</v>
      </c>
      <c r="E45" s="292"/>
      <c r="F45" s="291">
        <f>F44*$B$30/100</f>
        <v>14.727652000000001</v>
      </c>
      <c r="G45" s="239"/>
    </row>
    <row r="46" spans="1:7" ht="19.5" customHeight="1" x14ac:dyDescent="0.3">
      <c r="A46" s="689" t="s">
        <v>77</v>
      </c>
      <c r="B46" s="690"/>
      <c r="C46" s="287" t="s">
        <v>78</v>
      </c>
      <c r="D46" s="288">
        <f>D45/$B$45</f>
        <v>0.29215016000000005</v>
      </c>
      <c r="E46" s="292"/>
      <c r="F46" s="293">
        <f>F45/$B$45</f>
        <v>0.29455304000000004</v>
      </c>
      <c r="G46" s="239"/>
    </row>
    <row r="47" spans="1:7" ht="27" customHeight="1" x14ac:dyDescent="0.4">
      <c r="A47" s="691"/>
      <c r="B47" s="692"/>
      <c r="C47" s="294" t="s">
        <v>79</v>
      </c>
      <c r="D47" s="295">
        <v>0.27800000000000002</v>
      </c>
      <c r="E47" s="239"/>
      <c r="F47" s="296"/>
      <c r="G47" s="239"/>
    </row>
    <row r="48" spans="1:7" ht="18.75" customHeight="1" x14ac:dyDescent="0.3">
      <c r="A48" s="239"/>
      <c r="B48" s="239"/>
      <c r="C48" s="297" t="s">
        <v>80</v>
      </c>
      <c r="D48" s="291">
        <f>D47*$B$45</f>
        <v>13.900000000000002</v>
      </c>
      <c r="E48" s="239"/>
      <c r="F48" s="296"/>
      <c r="G48" s="239"/>
    </row>
    <row r="49" spans="1:7" ht="19.5" customHeight="1" x14ac:dyDescent="0.3">
      <c r="A49" s="239"/>
      <c r="B49" s="239"/>
      <c r="C49" s="298" t="s">
        <v>81</v>
      </c>
      <c r="D49" s="299">
        <f>D48/B34</f>
        <v>13.900000000000002</v>
      </c>
      <c r="E49" s="239"/>
      <c r="F49" s="296"/>
      <c r="G49" s="239"/>
    </row>
    <row r="50" spans="1:7" ht="18.75" customHeight="1" x14ac:dyDescent="0.3">
      <c r="A50" s="239"/>
      <c r="B50" s="239"/>
      <c r="C50" s="260" t="s">
        <v>82</v>
      </c>
      <c r="D50" s="587">
        <f>AVERAGE(E38:E41,G38:G41)</f>
        <v>67461076.955318987</v>
      </c>
      <c r="E50" s="239"/>
      <c r="F50" s="300"/>
      <c r="G50" s="239"/>
    </row>
    <row r="51" spans="1:7" ht="18.75" customHeight="1" x14ac:dyDescent="0.3">
      <c r="A51" s="239"/>
      <c r="B51" s="239"/>
      <c r="C51" s="262" t="s">
        <v>83</v>
      </c>
      <c r="D51" s="301">
        <f>STDEV(E38:E41,G38:G41)/D50</f>
        <v>1.2572922599217962E-2</v>
      </c>
      <c r="E51" s="239"/>
      <c r="F51" s="300"/>
      <c r="G51" s="239"/>
    </row>
    <row r="52" spans="1:7" ht="19.5" customHeight="1" x14ac:dyDescent="0.3">
      <c r="A52" s="239"/>
      <c r="B52" s="239"/>
      <c r="C52" s="302" t="s">
        <v>20</v>
      </c>
      <c r="D52" s="303">
        <f>COUNT(E38:E41,G38:G41)</f>
        <v>6</v>
      </c>
      <c r="E52" s="239"/>
      <c r="F52" s="300"/>
      <c r="G52" s="239"/>
    </row>
    <row r="53" spans="1:7" ht="18.75" customHeight="1" x14ac:dyDescent="0.3">
      <c r="A53" s="239"/>
      <c r="B53" s="239"/>
      <c r="C53" s="239"/>
      <c r="D53" s="239"/>
      <c r="E53" s="239"/>
      <c r="F53" s="239"/>
      <c r="G53" s="239"/>
    </row>
    <row r="54" spans="1:7" ht="18.75" customHeight="1" x14ac:dyDescent="0.3">
      <c r="A54" s="240" t="s">
        <v>1</v>
      </c>
      <c r="B54" s="304" t="s">
        <v>84</v>
      </c>
      <c r="C54" s="239"/>
      <c r="D54" s="239"/>
      <c r="E54" s="239"/>
      <c r="F54" s="239"/>
      <c r="G54" s="239"/>
    </row>
    <row r="55" spans="1:7" ht="18.75" customHeight="1" x14ac:dyDescent="0.3">
      <c r="A55" s="239" t="s">
        <v>85</v>
      </c>
      <c r="B55" s="305" t="str">
        <f>B21</f>
        <v>each tablets contains bisoprol fumarate 5 mg,amlodipine besilate 5 mg per tablets.</v>
      </c>
      <c r="C55" s="239"/>
      <c r="D55" s="239"/>
      <c r="E55" s="239"/>
      <c r="F55" s="239"/>
      <c r="G55" s="239"/>
    </row>
    <row r="56" spans="1:7" ht="26.25" customHeight="1" x14ac:dyDescent="0.4">
      <c r="A56" s="306" t="s">
        <v>86</v>
      </c>
      <c r="B56" s="307">
        <v>13.9</v>
      </c>
      <c r="C56" s="239" t="str">
        <f>B20</f>
        <v>Bisoprol fumarate 5 mg,Amlodine Besilate 5 mg per tablets.</v>
      </c>
      <c r="D56" s="239"/>
      <c r="E56" s="239"/>
      <c r="F56" s="239"/>
      <c r="G56" s="239"/>
    </row>
    <row r="57" spans="1:7" ht="17.25" customHeight="1" x14ac:dyDescent="0.3">
      <c r="A57" s="308" t="s">
        <v>87</v>
      </c>
      <c r="B57" s="308" t="e">
        <f>#REF!</f>
        <v>#REF!</v>
      </c>
      <c r="C57" s="308"/>
      <c r="D57" s="309"/>
      <c r="E57" s="309"/>
      <c r="F57" s="309"/>
      <c r="G57" s="309"/>
    </row>
    <row r="58" spans="1:7" ht="57.75" customHeight="1" x14ac:dyDescent="0.4">
      <c r="A58" s="260" t="s">
        <v>88</v>
      </c>
      <c r="B58" s="261">
        <v>50</v>
      </c>
      <c r="C58" s="310" t="s">
        <v>89</v>
      </c>
      <c r="D58" s="311" t="s">
        <v>90</v>
      </c>
      <c r="E58" s="312" t="s">
        <v>91</v>
      </c>
      <c r="F58" s="313" t="s">
        <v>92</v>
      </c>
      <c r="G58" s="314" t="s">
        <v>93</v>
      </c>
    </row>
    <row r="59" spans="1:7" ht="26.25" customHeight="1" x14ac:dyDescent="0.4">
      <c r="A59" s="262" t="s">
        <v>61</v>
      </c>
      <c r="B59" s="263">
        <v>1</v>
      </c>
      <c r="C59" s="315">
        <v>1</v>
      </c>
      <c r="D59" s="418">
        <v>62601622</v>
      </c>
      <c r="E59" s="316">
        <f t="shared" ref="E59:E68" si="0">IF(ISBLANK(D59),"-",D59/$D$50*$D$47*$B$67)</f>
        <v>12.898734871610909</v>
      </c>
      <c r="F59" s="317">
        <f t="shared" ref="F59:F68" si="1">IF(ISBLANK(D59),"-",E59/$E$70*100)</f>
        <v>99.67990348101722</v>
      </c>
      <c r="G59" s="318">
        <f t="shared" ref="G59:G68" si="2">IF(ISBLANK(D59),"-",E59/$B$56*100)</f>
        <v>92.79665375259647</v>
      </c>
    </row>
    <row r="60" spans="1:7" ht="26.25" customHeight="1" x14ac:dyDescent="0.4">
      <c r="A60" s="262" t="s">
        <v>65</v>
      </c>
      <c r="B60" s="263">
        <v>1</v>
      </c>
      <c r="C60" s="319">
        <v>2</v>
      </c>
      <c r="D60" s="419">
        <v>62844301</v>
      </c>
      <c r="E60" s="320">
        <f t="shared" si="0"/>
        <v>12.948737602848571</v>
      </c>
      <c r="F60" s="321">
        <f t="shared" si="1"/>
        <v>100.0663186971736</v>
      </c>
      <c r="G60" s="322">
        <f t="shared" si="2"/>
        <v>93.156385632004103</v>
      </c>
    </row>
    <row r="61" spans="1:7" ht="26.25" customHeight="1" x14ac:dyDescent="0.4">
      <c r="A61" s="262" t="s">
        <v>66</v>
      </c>
      <c r="B61" s="263">
        <v>1</v>
      </c>
      <c r="C61" s="319">
        <v>3</v>
      </c>
      <c r="D61" s="419">
        <v>62957357</v>
      </c>
      <c r="E61" s="320">
        <f t="shared" si="0"/>
        <v>12.972032196871147</v>
      </c>
      <c r="F61" s="321">
        <f t="shared" si="1"/>
        <v>100.2463365754316</v>
      </c>
      <c r="G61" s="322">
        <f t="shared" si="2"/>
        <v>93.323972639360775</v>
      </c>
    </row>
    <row r="62" spans="1:7" ht="26.25" customHeight="1" x14ac:dyDescent="0.4">
      <c r="A62" s="262" t="s">
        <v>67</v>
      </c>
      <c r="B62" s="263">
        <v>1</v>
      </c>
      <c r="C62" s="319">
        <v>4</v>
      </c>
      <c r="D62" s="419">
        <v>62704230</v>
      </c>
      <c r="E62" s="320">
        <f t="shared" si="0"/>
        <v>12.919876710199471</v>
      </c>
      <c r="F62" s="321">
        <f t="shared" si="1"/>
        <v>99.843285118898422</v>
      </c>
      <c r="G62" s="322">
        <f t="shared" si="2"/>
        <v>92.948753310787552</v>
      </c>
    </row>
    <row r="63" spans="1:7" ht="26.25" customHeight="1" x14ac:dyDescent="0.4">
      <c r="A63" s="262" t="s">
        <v>68</v>
      </c>
      <c r="B63" s="263">
        <v>1</v>
      </c>
      <c r="C63" s="319">
        <v>5</v>
      </c>
      <c r="D63" s="419">
        <v>62676647</v>
      </c>
      <c r="E63" s="320">
        <f t="shared" si="0"/>
        <v>12.914193378161148</v>
      </c>
      <c r="F63" s="321">
        <f t="shared" si="1"/>
        <v>99.799364998462607</v>
      </c>
      <c r="G63" s="322">
        <f t="shared" si="2"/>
        <v>92.907866029936315</v>
      </c>
    </row>
    <row r="64" spans="1:7" ht="26.25" customHeight="1" x14ac:dyDescent="0.4">
      <c r="A64" s="262" t="s">
        <v>69</v>
      </c>
      <c r="B64" s="263">
        <v>1</v>
      </c>
      <c r="C64" s="319">
        <v>6</v>
      </c>
      <c r="D64" s="419">
        <v>62604342</v>
      </c>
      <c r="E64" s="320">
        <f t="shared" si="0"/>
        <v>12.899295313301234</v>
      </c>
      <c r="F64" s="321">
        <f t="shared" si="1"/>
        <v>99.684234508374118</v>
      </c>
      <c r="G64" s="322">
        <f t="shared" si="2"/>
        <v>92.800685707203129</v>
      </c>
    </row>
    <row r="65" spans="1:7" ht="26.25" customHeight="1" x14ac:dyDescent="0.4">
      <c r="A65" s="262" t="s">
        <v>71</v>
      </c>
      <c r="B65" s="263">
        <v>1</v>
      </c>
      <c r="C65" s="319">
        <v>7</v>
      </c>
      <c r="D65" s="419">
        <v>62969785</v>
      </c>
      <c r="E65" s="320">
        <f t="shared" si="0"/>
        <v>12.974592920888558</v>
      </c>
      <c r="F65" s="321">
        <f t="shared" si="1"/>
        <v>100.26612554895789</v>
      </c>
      <c r="G65" s="322">
        <f t="shared" si="2"/>
        <v>93.342395114306171</v>
      </c>
    </row>
    <row r="66" spans="1:7" ht="26.25" customHeight="1" x14ac:dyDescent="0.4">
      <c r="A66" s="262" t="s">
        <v>73</v>
      </c>
      <c r="B66" s="263">
        <v>1</v>
      </c>
      <c r="C66" s="319">
        <v>8</v>
      </c>
      <c r="D66" s="419">
        <v>62891834</v>
      </c>
      <c r="E66" s="320">
        <f t="shared" si="0"/>
        <v>12.958531527431742</v>
      </c>
      <c r="F66" s="321">
        <f t="shared" si="1"/>
        <v>100.1420049925249</v>
      </c>
      <c r="G66" s="322">
        <f t="shared" si="2"/>
        <v>93.226845521091661</v>
      </c>
    </row>
    <row r="67" spans="1:7" ht="27" customHeight="1" x14ac:dyDescent="0.4">
      <c r="A67" s="262" t="s">
        <v>75</v>
      </c>
      <c r="B67" s="290">
        <f>(B66/B65)*(B64/B63)*(B62/B61)*(B60/B59)*B58</f>
        <v>50</v>
      </c>
      <c r="C67" s="319">
        <v>9</v>
      </c>
      <c r="D67" s="419">
        <v>62873256</v>
      </c>
      <c r="E67" s="320">
        <f t="shared" si="0"/>
        <v>12.954703628268927</v>
      </c>
      <c r="F67" s="321">
        <f t="shared" si="1"/>
        <v>100.1124234387615</v>
      </c>
      <c r="G67" s="322">
        <f t="shared" si="2"/>
        <v>93.199306678193722</v>
      </c>
    </row>
    <row r="68" spans="1:7" ht="27" customHeight="1" x14ac:dyDescent="0.4">
      <c r="A68" s="689" t="s">
        <v>77</v>
      </c>
      <c r="B68" s="694"/>
      <c r="C68" s="323">
        <v>10</v>
      </c>
      <c r="D68" s="420">
        <v>62903137</v>
      </c>
      <c r="E68" s="324">
        <f t="shared" si="0"/>
        <v>12.960860451117679</v>
      </c>
      <c r="F68" s="325">
        <f t="shared" si="1"/>
        <v>100.16000264039808</v>
      </c>
      <c r="G68" s="326">
        <f t="shared" si="2"/>
        <v>93.243600367753075</v>
      </c>
    </row>
    <row r="69" spans="1:7" ht="19.5" customHeight="1" x14ac:dyDescent="0.3">
      <c r="A69" s="691"/>
      <c r="B69" s="695"/>
      <c r="C69" s="319"/>
      <c r="D69" s="292"/>
      <c r="E69" s="327"/>
      <c r="F69" s="309"/>
      <c r="G69" s="328"/>
    </row>
    <row r="70" spans="1:7" ht="26.25" customHeight="1" x14ac:dyDescent="0.4">
      <c r="A70" s="309"/>
      <c r="B70" s="309"/>
      <c r="C70" s="329" t="s">
        <v>94</v>
      </c>
      <c r="D70" s="330"/>
      <c r="E70" s="331">
        <f>AVERAGE(E59:E68)</f>
        <v>12.94015586006994</v>
      </c>
      <c r="F70" s="331">
        <f>AVERAGE(F59:F68)</f>
        <v>100</v>
      </c>
      <c r="G70" s="332">
        <f>AVERAGE(G59:G68)</f>
        <v>93.094646475323302</v>
      </c>
    </row>
    <row r="71" spans="1:7" ht="26.25" customHeight="1" x14ac:dyDescent="0.4">
      <c r="A71" s="309"/>
      <c r="B71" s="309"/>
      <c r="C71" s="329"/>
      <c r="D71" s="330"/>
      <c r="E71" s="333">
        <f>STDEV(E59:E68)/E70</f>
        <v>2.2639482797018515E-3</v>
      </c>
      <c r="F71" s="333">
        <f>STDEV(F59:F68)/F70</f>
        <v>2.2639482797018372E-3</v>
      </c>
      <c r="G71" s="334">
        <f>STDEV(G59:G68)/G70</f>
        <v>2.2639482797018403E-3</v>
      </c>
    </row>
    <row r="72" spans="1:7" ht="27" customHeight="1" x14ac:dyDescent="0.4">
      <c r="A72" s="309"/>
      <c r="B72" s="309"/>
      <c r="C72" s="335"/>
      <c r="D72" s="336"/>
      <c r="E72" s="337">
        <f>COUNT(E59:E68)</f>
        <v>10</v>
      </c>
      <c r="F72" s="337">
        <f>COUNT(F59:F68)</f>
        <v>10</v>
      </c>
      <c r="G72" s="338">
        <f>COUNT(G59:G68)</f>
        <v>10</v>
      </c>
    </row>
    <row r="73" spans="1:7" ht="18.75" customHeight="1" x14ac:dyDescent="0.3">
      <c r="A73" s="309"/>
      <c r="B73" s="339"/>
      <c r="C73" s="339"/>
      <c r="D73" s="289"/>
      <c r="E73" s="330"/>
      <c r="F73" s="286"/>
      <c r="G73" s="340"/>
    </row>
    <row r="74" spans="1:7" ht="18.75" customHeight="1" x14ac:dyDescent="0.3">
      <c r="A74" s="249" t="s">
        <v>95</v>
      </c>
      <c r="B74" s="341" t="s">
        <v>96</v>
      </c>
      <c r="C74" s="693" t="str">
        <f>B20</f>
        <v>Bisoprol fumarate 5 mg,Amlodine Besilate 5 mg per tablets.</v>
      </c>
      <c r="D74" s="693"/>
      <c r="E74" s="342" t="s">
        <v>97</v>
      </c>
      <c r="F74" s="342"/>
      <c r="G74" s="343">
        <f>G70</f>
        <v>93.094646475323302</v>
      </c>
    </row>
    <row r="75" spans="1:7" ht="18.75" customHeight="1" x14ac:dyDescent="0.3">
      <c r="A75" s="249"/>
      <c r="B75" s="341"/>
      <c r="C75" s="344"/>
      <c r="D75" s="344"/>
      <c r="E75" s="342"/>
      <c r="F75" s="342"/>
      <c r="G75" s="345"/>
    </row>
    <row r="76" spans="1:7" ht="18.75" customHeight="1" x14ac:dyDescent="0.3">
      <c r="A76" s="240" t="s">
        <v>1</v>
      </c>
      <c r="B76" s="346" t="s">
        <v>98</v>
      </c>
      <c r="C76" s="239"/>
      <c r="D76" s="239"/>
      <c r="E76" s="239"/>
      <c r="F76" s="239"/>
      <c r="G76" s="309"/>
    </row>
    <row r="77" spans="1:7" ht="18.75" customHeight="1" x14ac:dyDescent="0.3">
      <c r="A77" s="240"/>
      <c r="B77" s="304"/>
      <c r="C77" s="239"/>
      <c r="D77" s="239"/>
      <c r="E77" s="239"/>
      <c r="F77" s="239"/>
      <c r="G77" s="309"/>
    </row>
    <row r="78" spans="1:7" ht="18.75" customHeight="1" x14ac:dyDescent="0.3">
      <c r="A78" s="309"/>
      <c r="B78" s="696" t="s">
        <v>99</v>
      </c>
      <c r="C78" s="697"/>
      <c r="D78" s="239"/>
      <c r="E78" s="309"/>
      <c r="F78" s="309"/>
      <c r="G78" s="309"/>
    </row>
    <row r="79" spans="1:7" ht="18.75" customHeight="1" x14ac:dyDescent="0.3">
      <c r="A79" s="309"/>
      <c r="B79" s="347" t="s">
        <v>43</v>
      </c>
      <c r="C79" s="348">
        <f>G70</f>
        <v>93.094646475323302</v>
      </c>
      <c r="D79" s="239"/>
      <c r="E79" s="309"/>
      <c r="F79" s="309"/>
      <c r="G79" s="309"/>
    </row>
    <row r="80" spans="1:7" ht="26.25" customHeight="1" x14ac:dyDescent="0.4">
      <c r="A80" s="309"/>
      <c r="B80" s="347" t="s">
        <v>100</v>
      </c>
      <c r="C80" s="349">
        <v>2.4</v>
      </c>
      <c r="D80" s="239"/>
      <c r="E80" s="309"/>
      <c r="F80" s="309"/>
      <c r="G80" s="309"/>
    </row>
    <row r="81" spans="1:7" ht="18.75" customHeight="1" x14ac:dyDescent="0.3">
      <c r="A81" s="309"/>
      <c r="B81" s="347" t="s">
        <v>101</v>
      </c>
      <c r="C81" s="348">
        <f>STDEV(G59:G68)</f>
        <v>0.21076146473725918</v>
      </c>
      <c r="D81" s="239"/>
      <c r="E81" s="309"/>
      <c r="F81" s="309"/>
      <c r="G81" s="309"/>
    </row>
    <row r="82" spans="1:7" ht="18.75" customHeight="1" x14ac:dyDescent="0.3">
      <c r="A82" s="309"/>
      <c r="B82" s="347" t="s">
        <v>102</v>
      </c>
      <c r="C82" s="348">
        <f>IF(OR(G70&lt;98.5,G70&gt;101.5),(IF(98.5&gt;G70,98.5,101.5)),C79)</f>
        <v>98.5</v>
      </c>
      <c r="D82" s="239"/>
      <c r="E82" s="309"/>
      <c r="F82" s="309"/>
      <c r="G82" s="309"/>
    </row>
    <row r="83" spans="1:7" ht="18.75" customHeight="1" x14ac:dyDescent="0.3">
      <c r="A83" s="309"/>
      <c r="B83" s="347" t="s">
        <v>103</v>
      </c>
      <c r="C83" s="350">
        <f>ABS(C82-C79)+(C80*C81)</f>
        <v>5.9111810400461202</v>
      </c>
      <c r="D83" s="239"/>
      <c r="E83" s="309"/>
      <c r="F83" s="309"/>
      <c r="G83" s="309"/>
    </row>
    <row r="84" spans="1:7" ht="18.75" customHeight="1" x14ac:dyDescent="0.3">
      <c r="A84" s="306"/>
      <c r="B84" s="351"/>
      <c r="C84" s="239"/>
      <c r="D84" s="239"/>
      <c r="E84" s="239"/>
      <c r="F84" s="239"/>
      <c r="G84" s="239"/>
    </row>
    <row r="85" spans="1:7" ht="18.75" customHeight="1" x14ac:dyDescent="0.3">
      <c r="A85" s="248" t="s">
        <v>104</v>
      </c>
      <c r="B85" s="248" t="s">
        <v>105</v>
      </c>
      <c r="C85" s="239"/>
      <c r="D85" s="239"/>
      <c r="E85" s="239"/>
      <c r="F85" s="239"/>
      <c r="G85" s="239"/>
    </row>
    <row r="86" spans="1:7" ht="18.75" customHeight="1" x14ac:dyDescent="0.3">
      <c r="A86" s="248"/>
      <c r="B86" s="248"/>
      <c r="C86" s="239"/>
      <c r="D86" s="239"/>
      <c r="E86" s="239"/>
      <c r="F86" s="239"/>
      <c r="G86" s="239"/>
    </row>
    <row r="87" spans="1:7" ht="26.25" customHeight="1" x14ac:dyDescent="0.4">
      <c r="A87" s="249" t="s">
        <v>4</v>
      </c>
      <c r="B87" s="698"/>
      <c r="C87" s="698"/>
      <c r="D87" s="239"/>
      <c r="E87" s="239"/>
      <c r="F87" s="239"/>
      <c r="G87" s="239"/>
    </row>
    <row r="88" spans="1:7" ht="26.25" customHeight="1" x14ac:dyDescent="0.4">
      <c r="A88" s="250" t="s">
        <v>48</v>
      </c>
      <c r="B88" s="699"/>
      <c r="C88" s="699"/>
      <c r="D88" s="239"/>
      <c r="E88" s="239"/>
      <c r="F88" s="239"/>
      <c r="G88" s="239"/>
    </row>
    <row r="89" spans="1:7" ht="27" customHeight="1" x14ac:dyDescent="0.4">
      <c r="A89" s="250" t="s">
        <v>6</v>
      </c>
      <c r="B89" s="251">
        <f>B32</f>
        <v>1</v>
      </c>
      <c r="C89" s="239"/>
      <c r="D89" s="239"/>
      <c r="E89" s="239"/>
      <c r="F89" s="239"/>
      <c r="G89" s="239"/>
    </row>
    <row r="90" spans="1:7" ht="27" customHeight="1" x14ac:dyDescent="0.4">
      <c r="A90" s="250" t="s">
        <v>49</v>
      </c>
      <c r="B90" s="251">
        <f>B33</f>
        <v>0</v>
      </c>
      <c r="C90" s="700" t="s">
        <v>106</v>
      </c>
      <c r="D90" s="701"/>
      <c r="E90" s="701"/>
      <c r="F90" s="701"/>
      <c r="G90" s="702"/>
    </row>
    <row r="91" spans="1:7" ht="18.75" customHeight="1" x14ac:dyDescent="0.3">
      <c r="A91" s="250" t="s">
        <v>51</v>
      </c>
      <c r="B91" s="254">
        <f>B89-B90</f>
        <v>1</v>
      </c>
      <c r="C91" s="352"/>
      <c r="D91" s="352"/>
      <c r="E91" s="352"/>
      <c r="F91" s="352"/>
      <c r="G91" s="353"/>
    </row>
    <row r="92" spans="1:7" ht="19.5" customHeight="1" x14ac:dyDescent="0.3">
      <c r="A92" s="250"/>
      <c r="B92" s="254"/>
      <c r="C92" s="352"/>
      <c r="D92" s="352"/>
      <c r="E92" s="352"/>
      <c r="F92" s="352"/>
      <c r="G92" s="353"/>
    </row>
    <row r="93" spans="1:7" ht="27" customHeight="1" x14ac:dyDescent="0.4">
      <c r="A93" s="250" t="s">
        <v>52</v>
      </c>
      <c r="B93" s="256">
        <v>1</v>
      </c>
      <c r="C93" s="685" t="s">
        <v>107</v>
      </c>
      <c r="D93" s="686"/>
      <c r="E93" s="686"/>
      <c r="F93" s="686"/>
      <c r="G93" s="686"/>
    </row>
    <row r="94" spans="1:7" ht="27" customHeight="1" x14ac:dyDescent="0.4">
      <c r="A94" s="250" t="s">
        <v>54</v>
      </c>
      <c r="B94" s="256">
        <v>1</v>
      </c>
      <c r="C94" s="685" t="s">
        <v>108</v>
      </c>
      <c r="D94" s="686"/>
      <c r="E94" s="686"/>
      <c r="F94" s="686"/>
      <c r="G94" s="686"/>
    </row>
    <row r="95" spans="1:7" ht="18.75" customHeight="1" x14ac:dyDescent="0.3">
      <c r="A95" s="250"/>
      <c r="B95" s="257"/>
      <c r="C95" s="258"/>
      <c r="D95" s="258"/>
      <c r="E95" s="258"/>
      <c r="F95" s="258"/>
      <c r="G95" s="258"/>
    </row>
    <row r="96" spans="1:7" ht="18.75" customHeight="1" x14ac:dyDescent="0.3">
      <c r="A96" s="250" t="s">
        <v>56</v>
      </c>
      <c r="B96" s="259">
        <f>B93/B94</f>
        <v>1</v>
      </c>
      <c r="C96" s="239" t="s">
        <v>57</v>
      </c>
      <c r="D96" s="239"/>
      <c r="E96" s="239"/>
      <c r="F96" s="239"/>
      <c r="G96" s="239"/>
    </row>
    <row r="97" spans="1:7" ht="19.5" customHeight="1" x14ac:dyDescent="0.3">
      <c r="A97" s="248"/>
      <c r="B97" s="248"/>
      <c r="C97" s="239"/>
      <c r="D97" s="239"/>
      <c r="E97" s="239"/>
      <c r="F97" s="239"/>
      <c r="G97" s="239"/>
    </row>
    <row r="98" spans="1:7" ht="27" customHeight="1" x14ac:dyDescent="0.4">
      <c r="A98" s="260" t="s">
        <v>58</v>
      </c>
      <c r="B98" s="354">
        <v>1</v>
      </c>
      <c r="C98" s="239"/>
      <c r="D98" s="355" t="s">
        <v>59</v>
      </c>
      <c r="E98" s="356"/>
      <c r="F98" s="687" t="s">
        <v>60</v>
      </c>
      <c r="G98" s="688"/>
    </row>
    <row r="99" spans="1:7" ht="26.25" customHeight="1" x14ac:dyDescent="0.4">
      <c r="A99" s="262" t="s">
        <v>61</v>
      </c>
      <c r="B99" s="357">
        <v>1</v>
      </c>
      <c r="C99" s="264" t="s">
        <v>62</v>
      </c>
      <c r="D99" s="265" t="s">
        <v>63</v>
      </c>
      <c r="E99" s="266" t="s">
        <v>64</v>
      </c>
      <c r="F99" s="265" t="s">
        <v>63</v>
      </c>
      <c r="G99" s="267" t="s">
        <v>64</v>
      </c>
    </row>
    <row r="100" spans="1:7" ht="26.25" customHeight="1" x14ac:dyDescent="0.4">
      <c r="A100" s="262" t="s">
        <v>65</v>
      </c>
      <c r="B100" s="357">
        <v>1</v>
      </c>
      <c r="C100" s="268">
        <v>1</v>
      </c>
      <c r="D100" s="269"/>
      <c r="E100" s="358" t="str">
        <f>IF(ISBLANK(D100),"-",$D$110/$D$107*D100)</f>
        <v>-</v>
      </c>
      <c r="F100" s="359"/>
      <c r="G100" s="271" t="str">
        <f>IF(ISBLANK(F100),"-",$D$110/$F$107*F100)</f>
        <v>-</v>
      </c>
    </row>
    <row r="101" spans="1:7" ht="26.25" customHeight="1" x14ac:dyDescent="0.4">
      <c r="A101" s="262" t="s">
        <v>66</v>
      </c>
      <c r="B101" s="357">
        <v>1</v>
      </c>
      <c r="C101" s="272">
        <v>2</v>
      </c>
      <c r="D101" s="273"/>
      <c r="E101" s="360" t="str">
        <f>IF(ISBLANK(D101),"-",$D$110/$D$107*D101)</f>
        <v>-</v>
      </c>
      <c r="F101" s="251"/>
      <c r="G101" s="275" t="str">
        <f>IF(ISBLANK(F101),"-",$D$110/$F$107*F101)</f>
        <v>-</v>
      </c>
    </row>
    <row r="102" spans="1:7" ht="26.25" customHeight="1" x14ac:dyDescent="0.4">
      <c r="A102" s="262" t="s">
        <v>67</v>
      </c>
      <c r="B102" s="357">
        <v>1</v>
      </c>
      <c r="C102" s="272">
        <v>3</v>
      </c>
      <c r="D102" s="273"/>
      <c r="E102" s="360" t="str">
        <f>IF(ISBLANK(D102),"-",$D$110/$D$107*D102)</f>
        <v>-</v>
      </c>
      <c r="F102" s="361"/>
      <c r="G102" s="275" t="str">
        <f>IF(ISBLANK(F102),"-",$D$110/$F$107*F102)</f>
        <v>-</v>
      </c>
    </row>
    <row r="103" spans="1:7" ht="26.25" customHeight="1" x14ac:dyDescent="0.4">
      <c r="A103" s="262" t="s">
        <v>68</v>
      </c>
      <c r="B103" s="357">
        <v>1</v>
      </c>
      <c r="C103" s="276">
        <v>4</v>
      </c>
      <c r="D103" s="277"/>
      <c r="E103" s="362" t="str">
        <f>IF(ISBLANK(D103),"-",$D$110/$D$107*D103)</f>
        <v>-</v>
      </c>
      <c r="F103" s="363"/>
      <c r="G103" s="279" t="str">
        <f>IF(ISBLANK(F103),"-",$D$110/$F$107*F103)</f>
        <v>-</v>
      </c>
    </row>
    <row r="104" spans="1:7" ht="27" customHeight="1" x14ac:dyDescent="0.4">
      <c r="A104" s="262" t="s">
        <v>69</v>
      </c>
      <c r="B104" s="357">
        <v>1</v>
      </c>
      <c r="C104" s="280" t="s">
        <v>70</v>
      </c>
      <c r="D104" s="364" t="e">
        <f>AVERAGE(D100:D103)</f>
        <v>#DIV/0!</v>
      </c>
      <c r="E104" s="282" t="e">
        <f>AVERAGE(E100:E103)</f>
        <v>#DIV/0!</v>
      </c>
      <c r="F104" s="364" t="e">
        <f>AVERAGE(F100:F103)</f>
        <v>#DIV/0!</v>
      </c>
      <c r="G104" s="365" t="e">
        <f>AVERAGE(G100:G103)</f>
        <v>#DIV/0!</v>
      </c>
    </row>
    <row r="105" spans="1:7" ht="26.25" customHeight="1" x14ac:dyDescent="0.4">
      <c r="A105" s="262" t="s">
        <v>71</v>
      </c>
      <c r="B105" s="357">
        <v>1</v>
      </c>
      <c r="C105" s="284" t="s">
        <v>72</v>
      </c>
      <c r="D105" s="366"/>
      <c r="E105" s="286"/>
      <c r="F105" s="285"/>
      <c r="G105" s="239"/>
    </row>
    <row r="106" spans="1:7" ht="26.25" customHeight="1" x14ac:dyDescent="0.4">
      <c r="A106" s="262" t="s">
        <v>73</v>
      </c>
      <c r="B106" s="357">
        <v>1</v>
      </c>
      <c r="C106" s="287" t="s">
        <v>74</v>
      </c>
      <c r="D106" s="367">
        <f>D105*$B$96</f>
        <v>0</v>
      </c>
      <c r="E106" s="289"/>
      <c r="F106" s="288">
        <f>F105*$B$96</f>
        <v>0</v>
      </c>
      <c r="G106" s="239"/>
    </row>
    <row r="107" spans="1:7" ht="19.5" customHeight="1" x14ac:dyDescent="0.3">
      <c r="A107" s="262" t="s">
        <v>75</v>
      </c>
      <c r="B107" s="399">
        <f>(B106/B105)*(B104/B103)*(B102/B101)*(B100/B99)*B98</f>
        <v>1</v>
      </c>
      <c r="C107" s="287" t="s">
        <v>76</v>
      </c>
      <c r="D107" s="368">
        <f>D106*$B$91/100</f>
        <v>0</v>
      </c>
      <c r="E107" s="292"/>
      <c r="F107" s="291">
        <f>F106*$B$91/100</f>
        <v>0</v>
      </c>
      <c r="G107" s="239"/>
    </row>
    <row r="108" spans="1:7" ht="19.5" customHeight="1" x14ac:dyDescent="0.3">
      <c r="A108" s="689" t="s">
        <v>77</v>
      </c>
      <c r="B108" s="690"/>
      <c r="C108" s="287" t="s">
        <v>78</v>
      </c>
      <c r="D108" s="367">
        <f>D107/$B$107</f>
        <v>0</v>
      </c>
      <c r="E108" s="292"/>
      <c r="F108" s="293">
        <f>F107/$B$107</f>
        <v>0</v>
      </c>
      <c r="G108" s="369"/>
    </row>
    <row r="109" spans="1:7" ht="19.5" customHeight="1" x14ac:dyDescent="0.3">
      <c r="A109" s="691"/>
      <c r="B109" s="692"/>
      <c r="C109" s="417" t="s">
        <v>79</v>
      </c>
      <c r="D109" s="371">
        <f>$B$56/$B$125</f>
        <v>13.9</v>
      </c>
      <c r="E109" s="239"/>
      <c r="F109" s="296"/>
      <c r="G109" s="372"/>
    </row>
    <row r="110" spans="1:7" ht="18.75" customHeight="1" x14ac:dyDescent="0.3">
      <c r="A110" s="239"/>
      <c r="B110" s="239"/>
      <c r="C110" s="370" t="s">
        <v>80</v>
      </c>
      <c r="D110" s="367">
        <f>D109*$B$107</f>
        <v>13.9</v>
      </c>
      <c r="E110" s="239"/>
      <c r="F110" s="296"/>
      <c r="G110" s="369"/>
    </row>
    <row r="111" spans="1:7" ht="19.5" customHeight="1" x14ac:dyDescent="0.3">
      <c r="A111" s="239"/>
      <c r="B111" s="239"/>
      <c r="C111" s="373" t="s">
        <v>81</v>
      </c>
      <c r="D111" s="374">
        <f>D110/B96</f>
        <v>13.9</v>
      </c>
      <c r="E111" s="239"/>
      <c r="F111" s="300"/>
      <c r="G111" s="369"/>
    </row>
    <row r="112" spans="1:7" ht="18.75" customHeight="1" x14ac:dyDescent="0.3">
      <c r="A112" s="239"/>
      <c r="B112" s="239"/>
      <c r="C112" s="375" t="s">
        <v>82</v>
      </c>
      <c r="D112" s="376" t="e">
        <f>AVERAGE(E100:E103,G100:G103)</f>
        <v>#DIV/0!</v>
      </c>
      <c r="E112" s="239"/>
      <c r="F112" s="300"/>
      <c r="G112" s="377"/>
    </row>
    <row r="113" spans="1:7" ht="18.75" customHeight="1" x14ac:dyDescent="0.3">
      <c r="A113" s="239"/>
      <c r="B113" s="239"/>
      <c r="C113" s="378" t="s">
        <v>83</v>
      </c>
      <c r="D113" s="379" t="e">
        <f>STDEV(E100:E103,G100:G103)/D112</f>
        <v>#DIV/0!</v>
      </c>
      <c r="E113" s="239"/>
      <c r="F113" s="300"/>
      <c r="G113" s="369"/>
    </row>
    <row r="114" spans="1:7" ht="19.5" customHeight="1" x14ac:dyDescent="0.3">
      <c r="A114" s="239"/>
      <c r="B114" s="239"/>
      <c r="C114" s="380" t="s">
        <v>20</v>
      </c>
      <c r="D114" s="381">
        <f>COUNT(E100:E103,G100:G103)</f>
        <v>0</v>
      </c>
      <c r="E114" s="239"/>
      <c r="F114" s="300"/>
      <c r="G114" s="369"/>
    </row>
    <row r="115" spans="1:7" ht="19.5" customHeight="1" x14ac:dyDescent="0.3">
      <c r="A115" s="240"/>
      <c r="B115" s="240"/>
      <c r="C115" s="240"/>
      <c r="D115" s="240"/>
      <c r="E115" s="240"/>
      <c r="F115" s="239"/>
      <c r="G115" s="239"/>
    </row>
    <row r="116" spans="1:7" ht="26.25" customHeight="1" x14ac:dyDescent="0.4">
      <c r="A116" s="260" t="s">
        <v>109</v>
      </c>
      <c r="B116" s="354">
        <v>1</v>
      </c>
      <c r="C116" s="382" t="s">
        <v>110</v>
      </c>
      <c r="D116" s="383" t="s">
        <v>63</v>
      </c>
      <c r="E116" s="384" t="s">
        <v>111</v>
      </c>
      <c r="F116" s="385" t="s">
        <v>112</v>
      </c>
      <c r="G116" s="239"/>
    </row>
    <row r="117" spans="1:7" ht="26.25" customHeight="1" x14ac:dyDescent="0.4">
      <c r="A117" s="262" t="s">
        <v>113</v>
      </c>
      <c r="B117" s="357">
        <v>1</v>
      </c>
      <c r="C117" s="319">
        <v>1</v>
      </c>
      <c r="D117" s="386"/>
      <c r="E117" s="387" t="str">
        <f t="shared" ref="E117:E122" si="3">IF(ISBLANK(D117),"-",D117/$D$112*$D$109*$B$125)</f>
        <v>-</v>
      </c>
      <c r="F117" s="388" t="str">
        <f t="shared" ref="F117:F122" si="4">IF(ISBLANK(D117), "-", E117/$B$56)</f>
        <v>-</v>
      </c>
      <c r="G117" s="239"/>
    </row>
    <row r="118" spans="1:7" ht="26.25" customHeight="1" x14ac:dyDescent="0.4">
      <c r="A118" s="262" t="s">
        <v>114</v>
      </c>
      <c r="B118" s="357">
        <v>1</v>
      </c>
      <c r="C118" s="319">
        <v>2</v>
      </c>
      <c r="D118" s="386"/>
      <c r="E118" s="389" t="str">
        <f t="shared" si="3"/>
        <v>-</v>
      </c>
      <c r="F118" s="390" t="str">
        <f t="shared" si="4"/>
        <v>-</v>
      </c>
      <c r="G118" s="239"/>
    </row>
    <row r="119" spans="1:7" ht="26.25" customHeight="1" x14ac:dyDescent="0.4">
      <c r="A119" s="262" t="s">
        <v>115</v>
      </c>
      <c r="B119" s="357">
        <v>1</v>
      </c>
      <c r="C119" s="319">
        <v>3</v>
      </c>
      <c r="D119" s="386"/>
      <c r="E119" s="389" t="str">
        <f t="shared" si="3"/>
        <v>-</v>
      </c>
      <c r="F119" s="390" t="str">
        <f t="shared" si="4"/>
        <v>-</v>
      </c>
      <c r="G119" s="239"/>
    </row>
    <row r="120" spans="1:7" ht="26.25" customHeight="1" x14ac:dyDescent="0.4">
      <c r="A120" s="262" t="s">
        <v>116</v>
      </c>
      <c r="B120" s="357">
        <v>1</v>
      </c>
      <c r="C120" s="319">
        <v>4</v>
      </c>
      <c r="D120" s="386"/>
      <c r="E120" s="389" t="str">
        <f t="shared" si="3"/>
        <v>-</v>
      </c>
      <c r="F120" s="390" t="str">
        <f t="shared" si="4"/>
        <v>-</v>
      </c>
      <c r="G120" s="239"/>
    </row>
    <row r="121" spans="1:7" ht="26.25" customHeight="1" x14ac:dyDescent="0.4">
      <c r="A121" s="262" t="s">
        <v>117</v>
      </c>
      <c r="B121" s="357">
        <v>1</v>
      </c>
      <c r="C121" s="319">
        <v>5</v>
      </c>
      <c r="D121" s="386"/>
      <c r="E121" s="389" t="str">
        <f t="shared" si="3"/>
        <v>-</v>
      </c>
      <c r="F121" s="390" t="str">
        <f t="shared" si="4"/>
        <v>-</v>
      </c>
      <c r="G121" s="239"/>
    </row>
    <row r="122" spans="1:7" ht="26.25" customHeight="1" x14ac:dyDescent="0.4">
      <c r="A122" s="262" t="s">
        <v>118</v>
      </c>
      <c r="B122" s="357">
        <v>1</v>
      </c>
      <c r="C122" s="391">
        <v>6</v>
      </c>
      <c r="D122" s="392"/>
      <c r="E122" s="393" t="str">
        <f t="shared" si="3"/>
        <v>-</v>
      </c>
      <c r="F122" s="394" t="str">
        <f t="shared" si="4"/>
        <v>-</v>
      </c>
      <c r="G122" s="239"/>
    </row>
    <row r="123" spans="1:7" ht="26.25" customHeight="1" x14ac:dyDescent="0.4">
      <c r="A123" s="262" t="s">
        <v>119</v>
      </c>
      <c r="B123" s="357">
        <v>1</v>
      </c>
      <c r="C123" s="319"/>
      <c r="D123" s="395"/>
      <c r="E123" s="339"/>
      <c r="F123" s="322"/>
      <c r="G123" s="239"/>
    </row>
    <row r="124" spans="1:7" ht="26.25" customHeight="1" x14ac:dyDescent="0.4">
      <c r="A124" s="262" t="s">
        <v>120</v>
      </c>
      <c r="B124" s="357">
        <v>1</v>
      </c>
      <c r="C124" s="319"/>
      <c r="D124" s="396"/>
      <c r="E124" s="397" t="s">
        <v>70</v>
      </c>
      <c r="F124" s="398" t="e">
        <f>AVERAGE(F117:F122)</f>
        <v>#DIV/0!</v>
      </c>
      <c r="G124" s="239"/>
    </row>
    <row r="125" spans="1:7" ht="27" customHeight="1" x14ac:dyDescent="0.4">
      <c r="A125" s="262" t="s">
        <v>121</v>
      </c>
      <c r="B125" s="399">
        <f>(B124/B123)*(B122/B121)*(B120/B119)*(B118/B117)*B116</f>
        <v>1</v>
      </c>
      <c r="C125" s="400"/>
      <c r="D125" s="401"/>
      <c r="E125" s="298" t="s">
        <v>83</v>
      </c>
      <c r="F125" s="334" t="e">
        <f>STDEV(F117:F122)/F124</f>
        <v>#DIV/0!</v>
      </c>
      <c r="G125" s="239"/>
    </row>
    <row r="126" spans="1:7" ht="27" customHeight="1" x14ac:dyDescent="0.4">
      <c r="A126" s="689" t="s">
        <v>77</v>
      </c>
      <c r="B126" s="690"/>
      <c r="C126" s="402"/>
      <c r="D126" s="403"/>
      <c r="E126" s="404" t="s">
        <v>20</v>
      </c>
      <c r="F126" s="405">
        <f>COUNT(F117:F122)</f>
        <v>0</v>
      </c>
      <c r="G126" s="239"/>
    </row>
    <row r="127" spans="1:7" ht="19.5" customHeight="1" x14ac:dyDescent="0.3">
      <c r="A127" s="691"/>
      <c r="B127" s="692"/>
      <c r="C127" s="339"/>
      <c r="D127" s="339"/>
      <c r="E127" s="339"/>
      <c r="F127" s="395"/>
      <c r="G127" s="339"/>
    </row>
    <row r="128" spans="1:7" ht="18.75" customHeight="1" x14ac:dyDescent="0.3">
      <c r="A128" s="258"/>
      <c r="B128" s="258"/>
      <c r="C128" s="339"/>
      <c r="D128" s="339"/>
      <c r="E128" s="339"/>
      <c r="F128" s="395"/>
      <c r="G128" s="339"/>
    </row>
    <row r="129" spans="1:7" ht="18.75" customHeight="1" x14ac:dyDescent="0.3">
      <c r="A129" s="249" t="s">
        <v>95</v>
      </c>
      <c r="B129" s="341" t="s">
        <v>122</v>
      </c>
      <c r="C129" s="693" t="str">
        <f>B20</f>
        <v>Bisoprol fumarate 5 mg,Amlodine Besilate 5 mg per tablets.</v>
      </c>
      <c r="D129" s="693"/>
      <c r="E129" s="342" t="s">
        <v>123</v>
      </c>
      <c r="F129" s="342"/>
      <c r="G129" s="345" t="e">
        <f>F124</f>
        <v>#DIV/0!</v>
      </c>
    </row>
    <row r="130" spans="1:7" ht="19.5" customHeight="1" x14ac:dyDescent="0.3">
      <c r="A130" s="406"/>
      <c r="B130" s="406"/>
      <c r="C130" s="407"/>
      <c r="D130" s="407"/>
      <c r="E130" s="407"/>
      <c r="F130" s="407"/>
      <c r="G130" s="407"/>
    </row>
    <row r="131" spans="1:7" ht="18.75" customHeight="1" x14ac:dyDescent="0.3">
      <c r="A131" s="239"/>
      <c r="B131" s="684" t="s">
        <v>26</v>
      </c>
      <c r="C131" s="684"/>
      <c r="D131" s="239"/>
      <c r="E131" s="408" t="s">
        <v>27</v>
      </c>
      <c r="F131" s="409"/>
      <c r="G131" s="416" t="s">
        <v>28</v>
      </c>
    </row>
    <row r="132" spans="1:7" ht="60" customHeight="1" x14ac:dyDescent="0.3">
      <c r="A132" s="410" t="s">
        <v>29</v>
      </c>
      <c r="B132" s="411"/>
      <c r="C132" s="411"/>
      <c r="D132" s="239"/>
      <c r="E132" s="411"/>
      <c r="F132" s="339"/>
      <c r="G132" s="412"/>
    </row>
    <row r="133" spans="1:7" ht="60" customHeight="1" x14ac:dyDescent="0.3">
      <c r="A133" s="410" t="s">
        <v>30</v>
      </c>
      <c r="B133" s="413"/>
      <c r="C133" s="413"/>
      <c r="D133" s="239"/>
      <c r="E133" s="413"/>
      <c r="F133" s="339"/>
      <c r="G133" s="41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4"/>
  <sheetViews>
    <sheetView tabSelected="1" workbookViewId="0">
      <selection activeCell="C4" sqref="C4"/>
    </sheetView>
  </sheetViews>
  <sheetFormatPr defaultRowHeight="12.75" x14ac:dyDescent="0.2"/>
  <sheetData>
    <row r="1" spans="3:3" x14ac:dyDescent="0.2">
      <c r="C1">
        <v>6.5015599999999996</v>
      </c>
    </row>
    <row r="2" spans="3:3" x14ac:dyDescent="0.2">
      <c r="C2">
        <v>6.4999399999999996</v>
      </c>
    </row>
    <row r="3" spans="3:3" x14ac:dyDescent="0.2">
      <c r="C3">
        <f>C1-C2</f>
        <v>1.6199999999999548E-3</v>
      </c>
    </row>
    <row r="4" spans="3:3" x14ac:dyDescent="0.2">
      <c r="C4" s="707">
        <f>C3/C1</f>
        <v>2.4917096819839467E-4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Uniformity</vt:lpstr>
      <vt:lpstr>SST BISOPROLOL</vt:lpstr>
      <vt:lpstr>Bisoprol Fumurate 1</vt:lpstr>
      <vt:lpstr>SST AMLODIPINE</vt:lpstr>
      <vt:lpstr>Amlodipine 1</vt:lpstr>
      <vt:lpstr>Bisoprol Fumurate (UOC)</vt:lpstr>
      <vt:lpstr>Amlodipine (UOC)</vt:lpstr>
      <vt:lpstr>Friability</vt:lpstr>
      <vt:lpstr>'Amlodipine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2018-01-08T10:14:50Z</cp:lastPrinted>
  <dcterms:created xsi:type="dcterms:W3CDTF">2005-07-05T10:19:27Z</dcterms:created>
  <dcterms:modified xsi:type="dcterms:W3CDTF">2018-01-08T10:24:38Z</dcterms:modified>
</cp:coreProperties>
</file>