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 activeTab="3"/>
  </bookViews>
  <sheets>
    <sheet name="SST" sheetId="1" r:id="rId1"/>
    <sheet name="Uniformity" sheetId="2" r:id="rId2"/>
    <sheet name="Quetiapine 1" sheetId="6" r:id="rId3"/>
    <sheet name="Quetiapine" sheetId="5" r:id="rId4"/>
  </sheets>
  <externalReferences>
    <externalReference r:id="rId5"/>
  </externalReferences>
  <definedNames>
    <definedName name="_xlnm.Print_Area" localSheetId="3">Quetiapine!$A$1:$H$181</definedName>
    <definedName name="_xlnm.Print_Area" localSheetId="2">'Quetiapine 1'!$A$1:$H$184</definedName>
    <definedName name="_xlnm.Print_Area" localSheetId="0">SST!$A$15:$G$63</definedName>
    <definedName name="_xlnm.Print_Area" localSheetId="1">Uniformity!$A$1:$F$54</definedName>
  </definedNames>
  <calcPr calcId="162913"/>
</workbook>
</file>

<file path=xl/calcChain.xml><?xml version="1.0" encoding="utf-8"?>
<calcChain xmlns="http://schemas.openxmlformats.org/spreadsheetml/2006/main">
  <c r="C173" i="6" l="1"/>
  <c r="B169" i="6"/>
  <c r="F166" i="6"/>
  <c r="E166" i="6"/>
  <c r="F165" i="6"/>
  <c r="E165" i="6"/>
  <c r="F164" i="6"/>
  <c r="E164" i="6"/>
  <c r="F163" i="6"/>
  <c r="E163" i="6"/>
  <c r="F162" i="6"/>
  <c r="E162" i="6"/>
  <c r="F161" i="6"/>
  <c r="F168" i="6" s="1"/>
  <c r="E161" i="6"/>
  <c r="C156" i="6"/>
  <c r="B152" i="6"/>
  <c r="C139" i="6"/>
  <c r="B135" i="6"/>
  <c r="C122" i="6"/>
  <c r="B118" i="6"/>
  <c r="D102" i="6"/>
  <c r="D103" i="6" s="1"/>
  <c r="B100" i="6"/>
  <c r="F99" i="6"/>
  <c r="F100" i="6" s="1"/>
  <c r="F101" i="6" s="1"/>
  <c r="F97" i="6"/>
  <c r="D97" i="6"/>
  <c r="G96" i="6"/>
  <c r="E96" i="6"/>
  <c r="B89" i="6"/>
  <c r="D99" i="6" s="1"/>
  <c r="D100" i="6" s="1"/>
  <c r="D101" i="6" s="1"/>
  <c r="B83" i="6"/>
  <c r="B84" i="6" s="1"/>
  <c r="B82" i="6"/>
  <c r="B81" i="6"/>
  <c r="B80" i="6"/>
  <c r="C76" i="6"/>
  <c r="H71" i="6"/>
  <c r="G71" i="6"/>
  <c r="B68" i="6"/>
  <c r="B69" i="6" s="1"/>
  <c r="H67" i="6"/>
  <c r="G67" i="6"/>
  <c r="H63" i="6"/>
  <c r="G63" i="6"/>
  <c r="B57" i="6"/>
  <c r="C56" i="6"/>
  <c r="B55" i="6"/>
  <c r="B45" i="6"/>
  <c r="D48" i="6" s="1"/>
  <c r="F44" i="6"/>
  <c r="F45" i="6" s="1"/>
  <c r="F46" i="6" s="1"/>
  <c r="F42" i="6"/>
  <c r="D42" i="6"/>
  <c r="G41" i="6"/>
  <c r="E41" i="6"/>
  <c r="B34" i="6"/>
  <c r="D44" i="6" s="1"/>
  <c r="D45" i="6" s="1"/>
  <c r="D46" i="6" s="1"/>
  <c r="B30" i="6"/>
  <c r="D49" i="6" l="1"/>
  <c r="E40" i="6"/>
  <c r="E38" i="6"/>
  <c r="G39" i="6"/>
  <c r="G38" i="6"/>
  <c r="E39" i="6"/>
  <c r="G40" i="6"/>
  <c r="E95" i="6"/>
  <c r="E93" i="6"/>
  <c r="G95" i="6"/>
  <c r="G94" i="6"/>
  <c r="E94" i="6"/>
  <c r="D104" i="6"/>
  <c r="G93" i="6"/>
  <c r="G173" i="6"/>
  <c r="F169" i="6"/>
  <c r="F170" i="6"/>
  <c r="B21" i="1"/>
  <c r="D50" i="6" l="1"/>
  <c r="E42" i="6"/>
  <c r="D52" i="6"/>
  <c r="G97" i="6"/>
  <c r="D107" i="6"/>
  <c r="E97" i="6"/>
  <c r="D105" i="6"/>
  <c r="G42" i="6"/>
  <c r="C173" i="5"/>
  <c r="B169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C156" i="5"/>
  <c r="B152" i="5"/>
  <c r="C139" i="5"/>
  <c r="B135" i="5"/>
  <c r="C122" i="5"/>
  <c r="B118" i="5"/>
  <c r="D102" i="5" s="1"/>
  <c r="D103" i="5" s="1"/>
  <c r="B100" i="5"/>
  <c r="F97" i="5"/>
  <c r="D97" i="5"/>
  <c r="G96" i="5"/>
  <c r="E96" i="5"/>
  <c r="B89" i="5"/>
  <c r="D99" i="5" s="1"/>
  <c r="B83" i="5"/>
  <c r="B82" i="5"/>
  <c r="B81" i="5"/>
  <c r="B80" i="5"/>
  <c r="C76" i="5"/>
  <c r="H71" i="5"/>
  <c r="G71" i="5"/>
  <c r="B68" i="5"/>
  <c r="H67" i="5"/>
  <c r="G67" i="5"/>
  <c r="H63" i="5"/>
  <c r="G63" i="5"/>
  <c r="C56" i="5"/>
  <c r="B55" i="5"/>
  <c r="B45" i="5"/>
  <c r="D48" i="5" s="1"/>
  <c r="D49" i="5" s="1"/>
  <c r="F42" i="5"/>
  <c r="D42" i="5"/>
  <c r="G41" i="5"/>
  <c r="E41" i="5"/>
  <c r="B34" i="5"/>
  <c r="D44" i="5" s="1"/>
  <c r="B30" i="5"/>
  <c r="E146" i="6" l="1"/>
  <c r="F146" i="6" s="1"/>
  <c r="E130" i="6"/>
  <c r="F130" i="6" s="1"/>
  <c r="E112" i="6"/>
  <c r="F112" i="6" s="1"/>
  <c r="E149" i="6"/>
  <c r="F149" i="6" s="1"/>
  <c r="E147" i="6"/>
  <c r="F147" i="6" s="1"/>
  <c r="E145" i="6"/>
  <c r="F145" i="6" s="1"/>
  <c r="E131" i="6"/>
  <c r="F131" i="6" s="1"/>
  <c r="E129" i="6"/>
  <c r="F129" i="6" s="1"/>
  <c r="E127" i="6"/>
  <c r="F127" i="6" s="1"/>
  <c r="E115" i="6"/>
  <c r="F115" i="6" s="1"/>
  <c r="E113" i="6"/>
  <c r="F113" i="6" s="1"/>
  <c r="E111" i="6"/>
  <c r="F111" i="6" s="1"/>
  <c r="D106" i="6"/>
  <c r="E148" i="6"/>
  <c r="F148" i="6" s="1"/>
  <c r="E128" i="6"/>
  <c r="F128" i="6" s="1"/>
  <c r="E114" i="6"/>
  <c r="F114" i="6" s="1"/>
  <c r="E110" i="6"/>
  <c r="F110" i="6" s="1"/>
  <c r="E144" i="6"/>
  <c r="F144" i="6" s="1"/>
  <c r="E132" i="6"/>
  <c r="F132" i="6" s="1"/>
  <c r="G68" i="6"/>
  <c r="H68" i="6" s="1"/>
  <c r="G70" i="6"/>
  <c r="H70" i="6" s="1"/>
  <c r="G65" i="6"/>
  <c r="H65" i="6" s="1"/>
  <c r="G61" i="6"/>
  <c r="H61" i="6" s="1"/>
  <c r="G69" i="6"/>
  <c r="H69" i="6" s="1"/>
  <c r="G66" i="6"/>
  <c r="H66" i="6" s="1"/>
  <c r="G64" i="6"/>
  <c r="H64" i="6" s="1"/>
  <c r="G62" i="6"/>
  <c r="H62" i="6" s="1"/>
  <c r="G60" i="6"/>
  <c r="H60" i="6" s="1"/>
  <c r="D51" i="6"/>
  <c r="D45" i="5"/>
  <c r="D46" i="5" s="1"/>
  <c r="B84" i="5"/>
  <c r="F168" i="5"/>
  <c r="F169" i="5" s="1"/>
  <c r="D100" i="5"/>
  <c r="E94" i="5" s="1"/>
  <c r="F44" i="5"/>
  <c r="F45" i="5" s="1"/>
  <c r="G40" i="5" s="1"/>
  <c r="G95" i="5"/>
  <c r="F99" i="5"/>
  <c r="F100" i="5" s="1"/>
  <c r="G93" i="5" s="1"/>
  <c r="D104" i="5"/>
  <c r="E38" i="5"/>
  <c r="E39" i="5"/>
  <c r="F170" i="5"/>
  <c r="E40" i="5"/>
  <c r="C46" i="2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H74" i="6" l="1"/>
  <c r="H72" i="6"/>
  <c r="F153" i="6"/>
  <c r="F151" i="6"/>
  <c r="F119" i="6"/>
  <c r="F117" i="6"/>
  <c r="F134" i="6"/>
  <c r="F136" i="6"/>
  <c r="C49" i="2"/>
  <c r="B57" i="5"/>
  <c r="B69" i="5" s="1"/>
  <c r="G173" i="5"/>
  <c r="D50" i="5"/>
  <c r="E42" i="5"/>
  <c r="E95" i="5"/>
  <c r="E93" i="5"/>
  <c r="D101" i="5"/>
  <c r="G94" i="5"/>
  <c r="G97" i="5" s="1"/>
  <c r="F101" i="5"/>
  <c r="G39" i="5"/>
  <c r="F46" i="5"/>
  <c r="G38" i="5"/>
  <c r="D25" i="2"/>
  <c r="D37" i="2"/>
  <c r="D24" i="2"/>
  <c r="D28" i="2"/>
  <c r="D32" i="2"/>
  <c r="D36" i="2"/>
  <c r="D40" i="2"/>
  <c r="D49" i="2"/>
  <c r="D29" i="2"/>
  <c r="D41" i="2"/>
  <c r="C50" i="2"/>
  <c r="D26" i="2"/>
  <c r="D30" i="2"/>
  <c r="D34" i="2"/>
  <c r="D38" i="2"/>
  <c r="D42" i="2"/>
  <c r="B49" i="2"/>
  <c r="D50" i="2"/>
  <c r="D33" i="2"/>
  <c r="D27" i="2"/>
  <c r="D31" i="2"/>
  <c r="D35" i="2"/>
  <c r="D39" i="2"/>
  <c r="D43" i="2"/>
  <c r="F152" i="6" l="1"/>
  <c r="G156" i="6"/>
  <c r="G139" i="6"/>
  <c r="F135" i="6"/>
  <c r="F118" i="6"/>
  <c r="G122" i="6"/>
  <c r="G76" i="6"/>
  <c r="H73" i="6"/>
  <c r="D52" i="5"/>
  <c r="G68" i="5"/>
  <c r="H68" i="5" s="1"/>
  <c r="G69" i="5"/>
  <c r="H69" i="5" s="1"/>
  <c r="G66" i="5"/>
  <c r="H66" i="5" s="1"/>
  <c r="G64" i="5"/>
  <c r="H64" i="5" s="1"/>
  <c r="G62" i="5"/>
  <c r="H62" i="5" s="1"/>
  <c r="D51" i="5"/>
  <c r="G60" i="5"/>
  <c r="H60" i="5" s="1"/>
  <c r="G70" i="5"/>
  <c r="H70" i="5" s="1"/>
  <c r="G65" i="5"/>
  <c r="H65" i="5" s="1"/>
  <c r="G61" i="5"/>
  <c r="H61" i="5" s="1"/>
  <c r="D107" i="5"/>
  <c r="D105" i="5"/>
  <c r="E97" i="5"/>
  <c r="G42" i="5"/>
  <c r="E149" i="5" l="1"/>
  <c r="F149" i="5" s="1"/>
  <c r="E147" i="5"/>
  <c r="F147" i="5" s="1"/>
  <c r="E145" i="5"/>
  <c r="F145" i="5" s="1"/>
  <c r="E131" i="5"/>
  <c r="F131" i="5" s="1"/>
  <c r="E129" i="5"/>
  <c r="F129" i="5" s="1"/>
  <c r="E127" i="5"/>
  <c r="F127" i="5" s="1"/>
  <c r="E115" i="5"/>
  <c r="F115" i="5" s="1"/>
  <c r="E113" i="5"/>
  <c r="F113" i="5" s="1"/>
  <c r="E111" i="5"/>
  <c r="F111" i="5" s="1"/>
  <c r="D106" i="5"/>
  <c r="E148" i="5"/>
  <c r="F148" i="5" s="1"/>
  <c r="E146" i="5"/>
  <c r="F146" i="5" s="1"/>
  <c r="E144" i="5"/>
  <c r="F144" i="5" s="1"/>
  <c r="E132" i="5"/>
  <c r="F132" i="5" s="1"/>
  <c r="E130" i="5"/>
  <c r="F130" i="5" s="1"/>
  <c r="E128" i="5"/>
  <c r="F128" i="5" s="1"/>
  <c r="E114" i="5"/>
  <c r="F114" i="5" s="1"/>
  <c r="E112" i="5"/>
  <c r="F112" i="5" s="1"/>
  <c r="E110" i="5"/>
  <c r="F110" i="5" s="1"/>
  <c r="H74" i="5"/>
  <c r="H72" i="5"/>
  <c r="H73" i="5" l="1"/>
  <c r="G76" i="5"/>
  <c r="F153" i="5"/>
  <c r="F151" i="5"/>
  <c r="F119" i="5"/>
  <c r="F117" i="5"/>
  <c r="F134" i="5"/>
  <c r="F136" i="5"/>
  <c r="F152" i="5" l="1"/>
  <c r="G156" i="5"/>
  <c r="G139" i="5"/>
  <c r="F135" i="5"/>
  <c r="F118" i="5"/>
  <c r="G122" i="5"/>
</calcChain>
</file>

<file path=xl/sharedStrings.xml><?xml version="1.0" encoding="utf-8"?>
<sst xmlns="http://schemas.openxmlformats.org/spreadsheetml/2006/main" count="533" uniqueCount="141">
  <si>
    <t>HPLC System Suitability Report</t>
  </si>
  <si>
    <t>Analysis Data</t>
  </si>
  <si>
    <t>Assay</t>
  </si>
  <si>
    <t>Sample(s)</t>
  </si>
  <si>
    <t>Reference Substance:</t>
  </si>
  <si>
    <t>INTAQ SQ 200 MG</t>
  </si>
  <si>
    <t>% age Purity:</t>
  </si>
  <si>
    <t>NDQD201709129</t>
  </si>
  <si>
    <t>Weight (mg):</t>
  </si>
  <si>
    <t>Quetiapine 200mg</t>
  </si>
  <si>
    <t>Standard Conc (mg/mL):</t>
  </si>
  <si>
    <t>Quetiapine Fumarate Ph.Eur. equivalent to Quetiapine 200 mg.</t>
  </si>
  <si>
    <t>2017-09-07 12:58:49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</si>
  <si>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</si>
  <si>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</si>
  <si>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</si>
  <si>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</si>
  <si>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</si>
  <si>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</si>
  <si>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</si>
  <si>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</si>
  <si>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</si>
  <si>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</si>
  <si>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</si>
  <si>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</si>
  <si>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</si>
  <si>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</si>
  <si>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</si>
  <si>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</si>
  <si>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</si>
  <si>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</si>
  <si>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</si>
  <si>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</si>
  <si>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</si>
  <si>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</si>
  <si>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</si>
  <si>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</si>
  <si>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</si>
  <si>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</si>
  <si>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</si>
  <si>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</si>
  <si>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</si>
  <si>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</si>
  <si>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</si>
  <si>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</si>
  <si>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</si>
  <si>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</si>
  <si>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</si>
  <si>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</si>
  <si>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</si>
  <si>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</si>
  <si>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</si>
  <si>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</si>
  <si>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</si>
  <si>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</si>
  <si>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</si>
  <si>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</si>
  <si>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</si>
  <si>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</si>
  <si>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</si>
  <si>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</si>
  <si>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</si>
  <si>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</si>
  <si>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</si>
  <si>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</si>
  <si>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</si>
  <si>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</si>
  <si>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</si>
  <si>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</si>
  <si>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</si>
  <si>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</si>
  <si>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</si>
  <si>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</si>
  <si>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</si>
  <si>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</si>
  <si>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</si>
  <si>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</si>
  <si>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</si>
  <si>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</si>
  <si>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</si>
  <si>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</si>
  <si>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</si>
  <si>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</si>
  <si>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</si>
  <si>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Powder Weight (mg)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</si>
  <si>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</si>
  <si>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</si>
  <si>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</si>
  <si>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</si>
  <si>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</si>
  <si>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</si>
  <si>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</si>
  <si>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</si>
  <si>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</si>
  <si>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</si>
  <si>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</si>
  <si>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</si>
  <si>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</si>
  <si>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</si>
  <si>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Amt of RS (mg):</t>
  </si>
  <si>
    <t>Amt of RS as free base (mg):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</si>
  <si>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</si>
  <si>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</si>
  <si>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</si>
  <si>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</si>
  <si>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</si>
  <si>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</si>
  <si>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Initial    Standard dilution</t>
  </si>
  <si>
    <t>Inj</t>
  </si>
  <si>
    <t>Desired Concetration (mg/mL):</t>
  </si>
  <si>
    <t>Initial    Sample dilution</t>
  </si>
  <si>
    <t>Comment</t>
  </si>
  <si>
    <t xml:space="preserve">I the sample as a percentage of the stated  label claim is </t>
  </si>
  <si>
    <t>Analysis Data:</t>
  </si>
  <si>
    <t>Determination of Active Ingredient Dissolved after</t>
  </si>
  <si>
    <t>tablet No.</t>
  </si>
  <si>
    <t>Quetiapine fumarate</t>
  </si>
  <si>
    <t>Q3-1</t>
  </si>
  <si>
    <t>2HRS</t>
  </si>
  <si>
    <t>8HRS</t>
  </si>
  <si>
    <t>24HRS</t>
  </si>
  <si>
    <t xml:space="preserve">Quetiapine Fumarate </t>
  </si>
  <si>
    <t>NDQD201709129r</t>
  </si>
  <si>
    <t>Tuitoek/Rutto</t>
  </si>
  <si>
    <t>Tuitoek/ Rutto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</si>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</sst>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</numFmts>
  <fonts count="41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i/>
      <sz val="12"/>
      <color rgb="FF000000"/>
      <name val="Book Antiqua"/>
      <family val="1"/>
    </font>
    <font>
      <b/>
      <u/>
      <sz val="20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</font>
    <font>
      <b/>
      <sz val="72"/>
      <color rgb="FF000000"/>
      <name val="Book Antiqua"/>
    </font>
    <font>
      <sz val="10"/>
      <color rgb="FF000000"/>
      <name val="Book Antiqua"/>
    </font>
    <font>
      <b/>
      <sz val="52"/>
      <color rgb="FF000000"/>
      <name val="Book Antiqua"/>
    </font>
    <font>
      <b/>
      <i/>
      <sz val="12"/>
      <color rgb="FF000000"/>
      <name val="Book Antiqua"/>
    </font>
    <font>
      <b/>
      <u/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Book Antiqua"/>
    </font>
    <font>
      <b/>
      <sz val="20"/>
      <color rgb="FF000000"/>
      <name val="Book Antiqua"/>
    </font>
    <font>
      <b/>
      <i/>
      <sz val="14"/>
      <color rgb="FF000000"/>
      <name val="Book Antiqua"/>
    </font>
    <font>
      <b/>
      <sz val="12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  <font>
      <b/>
      <u/>
      <sz val="20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4" fillId="2" borderId="0"/>
  </cellStyleXfs>
  <cellXfs count="50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3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/>
    </xf>
    <xf numFmtId="168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16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vertical="center" wrapText="1"/>
    </xf>
    <xf numFmtId="0" fontId="17" fillId="2" borderId="0" xfId="0" applyFont="1" applyFill="1"/>
    <xf numFmtId="0" fontId="18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1" fillId="2" borderId="23" xfId="0" applyFont="1" applyFill="1" applyBorder="1" applyAlignment="1">
      <alignment horizontal="right"/>
    </xf>
    <xf numFmtId="0" fontId="11" fillId="2" borderId="24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2" fontId="11" fillId="6" borderId="41" xfId="0" applyNumberFormat="1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6" borderId="17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1" fillId="2" borderId="44" xfId="0" applyFont="1" applyFill="1" applyBorder="1" applyAlignment="1">
      <alignment horizontal="right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13" xfId="0" applyFont="1" applyFill="1" applyBorder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10" fontId="12" fillId="6" borderId="41" xfId="0" applyNumberFormat="1" applyFont="1" applyFill="1" applyBorder="1" applyAlignment="1">
      <alignment horizontal="center"/>
    </xf>
    <xf numFmtId="10" fontId="11" fillId="2" borderId="0" xfId="0" applyNumberFormat="1" applyFont="1" applyFill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56" xfId="0" applyFont="1" applyFill="1" applyBorder="1"/>
    <xf numFmtId="0" fontId="12" fillId="2" borderId="22" xfId="0" applyFont="1" applyFill="1" applyBorder="1" applyAlignment="1">
      <alignment horizontal="center" wrapText="1"/>
    </xf>
    <xf numFmtId="2" fontId="11" fillId="2" borderId="26" xfId="0" applyNumberFormat="1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0" fontId="12" fillId="2" borderId="0" xfId="0" applyNumberFormat="1" applyFont="1" applyFill="1" applyAlignment="1">
      <alignment horizontal="center"/>
    </xf>
    <xf numFmtId="170" fontId="11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1" fillId="2" borderId="42" xfId="0" applyFont="1" applyFill="1" applyBorder="1"/>
    <xf numFmtId="0" fontId="11" fillId="2" borderId="5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right"/>
    </xf>
    <xf numFmtId="0" fontId="11" fillId="2" borderId="47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2" fontId="11" fillId="2" borderId="21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10" fontId="11" fillId="2" borderId="14" xfId="0" applyNumberFormat="1" applyFont="1" applyFill="1" applyBorder="1" applyAlignment="1">
      <alignment horizontal="center" vertical="center"/>
    </xf>
    <xf numFmtId="10" fontId="11" fillId="2" borderId="15" xfId="0" applyNumberFormat="1" applyFont="1" applyFill="1" applyBorder="1" applyAlignment="1">
      <alignment horizontal="center" vertical="center"/>
    </xf>
    <xf numFmtId="10" fontId="11" fillId="2" borderId="32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0" fontId="11" fillId="2" borderId="9" xfId="0" applyFont="1" applyFill="1" applyBorder="1"/>
    <xf numFmtId="0" fontId="11" fillId="3" borderId="0" xfId="0" applyFont="1" applyFill="1" applyAlignment="1" applyProtection="1">
      <alignment horizontal="left"/>
      <protection locked="0"/>
    </xf>
    <xf numFmtId="168" fontId="11" fillId="3" borderId="0" xfId="0" applyNumberFormat="1" applyFont="1" applyFill="1" applyAlignment="1" applyProtection="1">
      <alignment horizontal="left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1" xfId="0" applyNumberFormat="1" applyFont="1" applyFill="1" applyBorder="1" applyAlignment="1">
      <alignment horizontal="center"/>
    </xf>
    <xf numFmtId="170" fontId="11" fillId="2" borderId="35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2" fillId="2" borderId="11" xfId="0" applyFont="1" applyFill="1" applyBorder="1"/>
    <xf numFmtId="0" fontId="11" fillId="2" borderId="7" xfId="0" applyFont="1" applyFill="1" applyBorder="1"/>
    <xf numFmtId="0" fontId="11" fillId="2" borderId="11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3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/>
    </xf>
    <xf numFmtId="2" fontId="11" fillId="2" borderId="14" xfId="0" applyNumberFormat="1" applyFont="1" applyFill="1" applyBorder="1" applyAlignment="1">
      <alignment horizontal="center"/>
    </xf>
    <xf numFmtId="2" fontId="11" fillId="2" borderId="15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3" borderId="0" xfId="0" applyFont="1" applyFill="1" applyProtection="1">
      <protection locked="0"/>
    </xf>
    <xf numFmtId="0" fontId="12" fillId="2" borderId="24" xfId="0" applyFont="1" applyFill="1" applyBorder="1" applyAlignment="1">
      <alignment horizontal="center"/>
    </xf>
    <xf numFmtId="10" fontId="11" fillId="2" borderId="28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/>
    </xf>
    <xf numFmtId="10" fontId="11" fillId="2" borderId="33" xfId="0" applyNumberFormat="1" applyFont="1" applyFill="1" applyBorder="1" applyAlignment="1">
      <alignment horizontal="center"/>
    </xf>
    <xf numFmtId="2" fontId="11" fillId="2" borderId="4" xfId="0" applyNumberFormat="1" applyFont="1" applyFill="1" applyBorder="1" applyAlignment="1">
      <alignment horizontal="center"/>
    </xf>
    <xf numFmtId="2" fontId="11" fillId="2" borderId="3" xfId="0" applyNumberFormat="1" applyFont="1" applyFill="1" applyBorder="1" applyAlignment="1">
      <alignment horizontal="center"/>
    </xf>
    <xf numFmtId="2" fontId="11" fillId="2" borderId="5" xfId="0" applyNumberFormat="1" applyFont="1" applyFill="1" applyBorder="1" applyAlignment="1">
      <alignment horizontal="center"/>
    </xf>
    <xf numFmtId="1" fontId="12" fillId="6" borderId="52" xfId="0" applyNumberFormat="1" applyFont="1" applyFill="1" applyBorder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2" fontId="11" fillId="2" borderId="43" xfId="0" applyNumberFormat="1" applyFont="1" applyFill="1" applyBorder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2" fontId="11" fillId="7" borderId="30" xfId="0" applyNumberFormat="1" applyFont="1" applyFill="1" applyBorder="1" applyAlignment="1">
      <alignment horizontal="center"/>
    </xf>
    <xf numFmtId="0" fontId="11" fillId="2" borderId="7" xfId="0" applyFont="1" applyFill="1" applyBorder="1" applyProtection="1">
      <protection locked="0"/>
    </xf>
    <xf numFmtId="0" fontId="12" fillId="2" borderId="11" xfId="0" applyFont="1" applyFill="1" applyBorder="1" applyProtection="1">
      <protection locked="0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2" fillId="2" borderId="0" xfId="0" applyNumberFormat="1" applyFont="1" applyFill="1" applyAlignment="1">
      <alignment horizontal="center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2" fontId="13" fillId="3" borderId="0" xfId="0" applyNumberFormat="1" applyFont="1" applyFill="1" applyAlignment="1" applyProtection="1">
      <alignment horizontal="center"/>
      <protection locked="0"/>
    </xf>
    <xf numFmtId="0" fontId="13" fillId="3" borderId="22" xfId="0" applyFont="1" applyFill="1" applyBorder="1" applyAlignment="1" applyProtection="1">
      <alignment horizontal="center"/>
      <protection locked="0"/>
    </xf>
    <xf numFmtId="0" fontId="13" fillId="3" borderId="24" xfId="0" applyFont="1" applyFill="1" applyBorder="1" applyAlignment="1" applyProtection="1">
      <alignment horizontal="center"/>
      <protection locked="0"/>
    </xf>
    <xf numFmtId="0" fontId="13" fillId="3" borderId="29" xfId="0" applyFont="1" applyFill="1" applyBorder="1" applyAlignment="1" applyProtection="1">
      <alignment horizontal="center"/>
      <protection locked="0"/>
    </xf>
    <xf numFmtId="0" fontId="13" fillId="3" borderId="23" xfId="0" applyFont="1" applyFill="1" applyBorder="1" applyAlignment="1" applyProtection="1">
      <alignment horizontal="center"/>
      <protection locked="0"/>
    </xf>
    <xf numFmtId="0" fontId="13" fillId="3" borderId="34" xfId="0" applyFont="1" applyFill="1" applyBorder="1" applyAlignment="1" applyProtection="1">
      <alignment horizontal="center"/>
      <protection locked="0"/>
    </xf>
    <xf numFmtId="0" fontId="13" fillId="3" borderId="51" xfId="0" applyFont="1" applyFill="1" applyBorder="1" applyAlignment="1" applyProtection="1">
      <alignment horizontal="center"/>
      <protection locked="0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27" xfId="0" applyFont="1" applyFill="1" applyBorder="1" applyAlignment="1" applyProtection="1">
      <alignment horizontal="center"/>
      <protection locked="0"/>
    </xf>
    <xf numFmtId="0" fontId="13" fillId="3" borderId="21" xfId="0" applyFont="1" applyFill="1" applyBorder="1" applyAlignment="1" applyProtection="1">
      <alignment horizontal="center"/>
      <protection locked="0"/>
    </xf>
    <xf numFmtId="0" fontId="13" fillId="3" borderId="42" xfId="0" applyFont="1" applyFill="1" applyBorder="1" applyAlignment="1" applyProtection="1">
      <alignment horizontal="center"/>
      <protection locked="0"/>
    </xf>
    <xf numFmtId="10" fontId="13" fillId="7" borderId="33" xfId="0" applyNumberFormat="1" applyFont="1" applyFill="1" applyBorder="1" applyAlignment="1">
      <alignment horizontal="center"/>
    </xf>
    <xf numFmtId="10" fontId="13" fillId="6" borderId="53" xfId="0" applyNumberFormat="1" applyFont="1" applyFill="1" applyBorder="1" applyAlignment="1">
      <alignment horizontal="center"/>
    </xf>
    <xf numFmtId="0" fontId="13" fillId="7" borderId="45" xfId="0" applyFont="1" applyFill="1" applyBorder="1" applyAlignment="1">
      <alignment horizontal="center"/>
    </xf>
    <xf numFmtId="0" fontId="22" fillId="3" borderId="0" xfId="0" applyFont="1" applyFill="1" applyAlignment="1" applyProtection="1">
      <alignment horizontal="center"/>
      <protection locked="0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3" fillId="7" borderId="27" xfId="0" applyNumberFormat="1" applyFont="1" applyFill="1" applyBorder="1" applyAlignment="1">
      <alignment horizontal="center"/>
    </xf>
    <xf numFmtId="10" fontId="13" fillId="6" borderId="27" xfId="0" applyNumberFormat="1" applyFont="1" applyFill="1" applyBorder="1" applyAlignment="1">
      <alignment horizontal="center"/>
    </xf>
    <xf numFmtId="0" fontId="13" fillId="7" borderId="17" xfId="0" applyFont="1" applyFill="1" applyBorder="1" applyAlignment="1">
      <alignment horizontal="center"/>
    </xf>
    <xf numFmtId="165" fontId="13" fillId="2" borderId="0" xfId="0" applyNumberFormat="1" applyFont="1" applyFill="1" applyAlignment="1">
      <alignment horizontal="center"/>
    </xf>
    <xf numFmtId="0" fontId="11" fillId="3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2" fillId="2" borderId="46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2" fillId="3" borderId="0" xfId="0" applyFont="1" applyFill="1" applyAlignment="1" applyProtection="1">
      <alignment horizontal="left"/>
      <protection locked="0"/>
    </xf>
    <xf numFmtId="170" fontId="13" fillId="3" borderId="31" xfId="0" applyNumberFormat="1" applyFont="1" applyFill="1" applyBorder="1" applyAlignment="1" applyProtection="1">
      <alignment horizontal="center"/>
      <protection locked="0"/>
    </xf>
    <xf numFmtId="170" fontId="13" fillId="3" borderId="3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18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21" fillId="2" borderId="20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2" fillId="2" borderId="46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18" fillId="2" borderId="42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2" fillId="2" borderId="42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6" fillId="2" borderId="0" xfId="1" applyFont="1" applyFill="1"/>
    <xf numFmtId="0" fontId="27" fillId="2" borderId="0" xfId="1" applyFont="1" applyFill="1" applyAlignment="1">
      <alignment horizontal="center" vertical="center"/>
    </xf>
    <xf numFmtId="0" fontId="28" fillId="2" borderId="18" xfId="1" applyFont="1" applyFill="1" applyBorder="1" applyAlignment="1">
      <alignment horizontal="center"/>
    </xf>
    <xf numFmtId="0" fontId="28" fillId="2" borderId="19" xfId="1" applyFont="1" applyFill="1" applyBorder="1" applyAlignment="1">
      <alignment horizontal="center"/>
    </xf>
    <xf numFmtId="0" fontId="28" fillId="2" borderId="20" xfId="1" applyFont="1" applyFill="1" applyBorder="1" applyAlignment="1">
      <alignment horizontal="center"/>
    </xf>
    <xf numFmtId="0" fontId="29" fillId="2" borderId="0" xfId="1" applyFont="1" applyFill="1"/>
    <xf numFmtId="0" fontId="24" fillId="2" borderId="0" xfId="1" applyFill="1"/>
    <xf numFmtId="0" fontId="30" fillId="2" borderId="0" xfId="1" applyFont="1" applyFill="1"/>
    <xf numFmtId="0" fontId="30" fillId="3" borderId="0" xfId="1" applyFont="1" applyFill="1" applyAlignment="1" applyProtection="1">
      <alignment horizontal="left"/>
      <protection locked="0"/>
    </xf>
    <xf numFmtId="0" fontId="30" fillId="3" borderId="0" xfId="1" applyFont="1" applyFill="1" applyAlignment="1" applyProtection="1">
      <alignment horizontal="left"/>
      <protection locked="0"/>
    </xf>
    <xf numFmtId="0" fontId="31" fillId="3" borderId="0" xfId="1" applyFont="1" applyFill="1" applyAlignment="1" applyProtection="1">
      <alignment horizontal="left"/>
      <protection locked="0"/>
    </xf>
    <xf numFmtId="0" fontId="31" fillId="2" borderId="0" xfId="1" applyFont="1" applyFill="1"/>
    <xf numFmtId="0" fontId="31" fillId="3" borderId="0" xfId="1" applyFont="1" applyFill="1" applyProtection="1">
      <protection locked="0"/>
    </xf>
    <xf numFmtId="168" fontId="31" fillId="3" borderId="0" xfId="1" applyNumberFormat="1" applyFont="1" applyFill="1" applyAlignment="1" applyProtection="1">
      <alignment horizontal="left"/>
      <protection locked="0"/>
    </xf>
    <xf numFmtId="168" fontId="31" fillId="2" borderId="0" xfId="1" applyNumberFormat="1" applyFont="1" applyFill="1" applyAlignment="1">
      <alignment horizontal="left"/>
    </xf>
    <xf numFmtId="0" fontId="29" fillId="2" borderId="0" xfId="1" applyFont="1" applyFill="1" applyAlignment="1">
      <alignment horizontal="left"/>
    </xf>
    <xf numFmtId="0" fontId="30" fillId="2" borderId="0" xfId="1" applyFont="1" applyFill="1" applyAlignment="1">
      <alignment horizontal="right"/>
    </xf>
    <xf numFmtId="0" fontId="32" fillId="3" borderId="0" xfId="1" applyFont="1" applyFill="1" applyAlignment="1" applyProtection="1">
      <alignment horizontal="left"/>
      <protection locked="0"/>
    </xf>
    <xf numFmtId="0" fontId="31" fillId="3" borderId="0" xfId="1" applyFont="1" applyFill="1"/>
    <xf numFmtId="0" fontId="31" fillId="2" borderId="0" xfId="1" applyFont="1" applyFill="1" applyAlignment="1">
      <alignment horizontal="right"/>
    </xf>
    <xf numFmtId="0" fontId="32" fillId="3" borderId="0" xfId="1" applyFont="1" applyFill="1" applyAlignment="1" applyProtection="1">
      <alignment horizontal="center"/>
      <protection locked="0"/>
    </xf>
    <xf numFmtId="0" fontId="33" fillId="2" borderId="18" xfId="1" applyFont="1" applyFill="1" applyBorder="1" applyAlignment="1">
      <alignment horizontal="justify" vertical="center" wrapText="1"/>
    </xf>
    <xf numFmtId="0" fontId="33" fillId="2" borderId="19" xfId="1" applyFont="1" applyFill="1" applyBorder="1" applyAlignment="1">
      <alignment horizontal="justify" vertical="center" wrapText="1"/>
    </xf>
    <xf numFmtId="0" fontId="33" fillId="2" borderId="20" xfId="1" applyFont="1" applyFill="1" applyBorder="1" applyAlignment="1">
      <alignment horizontal="justify" vertical="center" wrapText="1"/>
    </xf>
    <xf numFmtId="0" fontId="34" fillId="2" borderId="0" xfId="1" applyFont="1" applyFill="1"/>
    <xf numFmtId="0" fontId="35" fillId="2" borderId="0" xfId="1" applyFont="1" applyFill="1" applyAlignment="1">
      <alignment vertical="center" wrapText="1"/>
    </xf>
    <xf numFmtId="0" fontId="30" fillId="2" borderId="0" xfId="1" applyFont="1" applyFill="1" applyAlignment="1">
      <alignment horizontal="center"/>
    </xf>
    <xf numFmtId="0" fontId="36" fillId="2" borderId="0" xfId="1" applyFont="1" applyFill="1"/>
    <xf numFmtId="0" fontId="37" fillId="2" borderId="0" xfId="1" applyFont="1" applyFill="1"/>
    <xf numFmtId="2" fontId="32" fillId="3" borderId="0" xfId="1" applyNumberFormat="1" applyFont="1" applyFill="1" applyAlignment="1" applyProtection="1">
      <alignment horizontal="center"/>
      <protection locked="0"/>
    </xf>
    <xf numFmtId="0" fontId="33" fillId="2" borderId="18" xfId="1" applyFont="1" applyFill="1" applyBorder="1" applyAlignment="1">
      <alignment horizontal="left" vertical="center" wrapText="1"/>
    </xf>
    <xf numFmtId="0" fontId="33" fillId="2" borderId="19" xfId="1" applyFont="1" applyFill="1" applyBorder="1" applyAlignment="1">
      <alignment horizontal="left" vertical="center" wrapText="1"/>
    </xf>
    <xf numFmtId="0" fontId="33" fillId="2" borderId="20" xfId="1" applyFont="1" applyFill="1" applyBorder="1" applyAlignment="1">
      <alignment horizontal="left" vertical="center" wrapText="1"/>
    </xf>
    <xf numFmtId="0" fontId="30" fillId="2" borderId="0" xfId="1" applyFont="1" applyFill="1" applyAlignment="1">
      <alignment vertical="center" wrapText="1"/>
    </xf>
    <xf numFmtId="0" fontId="38" fillId="2" borderId="0" xfId="1" applyFont="1" applyFill="1"/>
    <xf numFmtId="2" fontId="30" fillId="2" borderId="0" xfId="1" applyNumberFormat="1" applyFont="1" applyFill="1" applyAlignment="1">
      <alignment horizontal="center"/>
    </xf>
    <xf numFmtId="0" fontId="33" fillId="2" borderId="0" xfId="1" applyFont="1" applyFill="1" applyAlignment="1">
      <alignment horizontal="left" vertical="center" wrapText="1"/>
    </xf>
    <xf numFmtId="169" fontId="30" fillId="2" borderId="0" xfId="1" applyNumberFormat="1" applyFont="1" applyFill="1" applyAlignment="1">
      <alignment horizontal="center"/>
    </xf>
    <xf numFmtId="0" fontId="31" fillId="2" borderId="21" xfId="1" applyFont="1" applyFill="1" applyBorder="1" applyAlignment="1">
      <alignment horizontal="right"/>
    </xf>
    <xf numFmtId="0" fontId="32" fillId="3" borderId="22" xfId="1" applyFont="1" applyFill="1" applyBorder="1" applyAlignment="1" applyProtection="1">
      <alignment horizontal="center"/>
      <protection locked="0"/>
    </xf>
    <xf numFmtId="0" fontId="30" fillId="2" borderId="46" xfId="1" applyFont="1" applyFill="1" applyBorder="1" applyAlignment="1">
      <alignment horizontal="center"/>
    </xf>
    <xf numFmtId="0" fontId="30" fillId="2" borderId="40" xfId="1" applyFont="1" applyFill="1" applyBorder="1" applyAlignment="1">
      <alignment horizontal="center"/>
    </xf>
    <xf numFmtId="0" fontId="30" fillId="2" borderId="54" xfId="1" applyFont="1" applyFill="1" applyBorder="1" applyAlignment="1">
      <alignment horizontal="center"/>
    </xf>
    <xf numFmtId="0" fontId="31" fillId="2" borderId="23" xfId="1" applyFont="1" applyFill="1" applyBorder="1" applyAlignment="1">
      <alignment horizontal="right"/>
    </xf>
    <xf numFmtId="0" fontId="32" fillId="3" borderId="24" xfId="1" applyFont="1" applyFill="1" applyBorder="1" applyAlignment="1" applyProtection="1">
      <alignment horizontal="center"/>
      <protection locked="0"/>
    </xf>
    <xf numFmtId="0" fontId="30" fillId="2" borderId="22" xfId="1" applyFont="1" applyFill="1" applyBorder="1" applyAlignment="1">
      <alignment horizontal="center"/>
    </xf>
    <xf numFmtId="0" fontId="30" fillId="2" borderId="25" xfId="1" applyFont="1" applyFill="1" applyBorder="1" applyAlignment="1">
      <alignment horizontal="center"/>
    </xf>
    <xf numFmtId="0" fontId="30" fillId="2" borderId="26" xfId="1" applyFont="1" applyFill="1" applyBorder="1" applyAlignment="1">
      <alignment horizontal="center"/>
    </xf>
    <xf numFmtId="0" fontId="30" fillId="2" borderId="30" xfId="1" applyFont="1" applyFill="1" applyBorder="1" applyAlignment="1">
      <alignment horizontal="center"/>
    </xf>
    <xf numFmtId="0" fontId="31" fillId="2" borderId="28" xfId="1" applyFont="1" applyFill="1" applyBorder="1" applyAlignment="1">
      <alignment horizontal="center"/>
    </xf>
    <xf numFmtId="0" fontId="32" fillId="3" borderId="29" xfId="1" applyFont="1" applyFill="1" applyBorder="1" applyAlignment="1" applyProtection="1">
      <alignment horizontal="center"/>
      <protection locked="0"/>
    </xf>
    <xf numFmtId="170" fontId="31" fillId="2" borderId="26" xfId="1" applyNumberFormat="1" applyFont="1" applyFill="1" applyBorder="1" applyAlignment="1">
      <alignment horizontal="center"/>
    </xf>
    <xf numFmtId="170" fontId="31" fillId="2" borderId="30" xfId="1" applyNumberFormat="1" applyFont="1" applyFill="1" applyBorder="1" applyAlignment="1">
      <alignment horizontal="center"/>
    </xf>
    <xf numFmtId="0" fontId="31" fillId="2" borderId="24" xfId="1" applyFont="1" applyFill="1" applyBorder="1" applyAlignment="1">
      <alignment horizontal="center"/>
    </xf>
    <xf numFmtId="0" fontId="32" fillId="3" borderId="23" xfId="1" applyFont="1" applyFill="1" applyBorder="1" applyAlignment="1" applyProtection="1">
      <alignment horizontal="center"/>
      <protection locked="0"/>
    </xf>
    <xf numFmtId="170" fontId="31" fillId="2" borderId="31" xfId="1" applyNumberFormat="1" applyFont="1" applyFill="1" applyBorder="1" applyAlignment="1">
      <alignment horizontal="center"/>
    </xf>
    <xf numFmtId="170" fontId="31" fillId="2" borderId="32" xfId="1" applyNumberFormat="1" applyFont="1" applyFill="1" applyBorder="1" applyAlignment="1">
      <alignment horizontal="center"/>
    </xf>
    <xf numFmtId="0" fontId="31" fillId="2" borderId="33" xfId="1" applyFont="1" applyFill="1" applyBorder="1" applyAlignment="1">
      <alignment horizontal="center"/>
    </xf>
    <xf numFmtId="0" fontId="32" fillId="3" borderId="34" xfId="1" applyFont="1" applyFill="1" applyBorder="1" applyAlignment="1" applyProtection="1">
      <alignment horizontal="center"/>
      <protection locked="0"/>
    </xf>
    <xf numFmtId="170" fontId="31" fillId="2" borderId="35" xfId="1" applyNumberFormat="1" applyFont="1" applyFill="1" applyBorder="1" applyAlignment="1">
      <alignment horizontal="center"/>
    </xf>
    <xf numFmtId="170" fontId="31" fillId="2" borderId="36" xfId="1" applyNumberFormat="1" applyFont="1" applyFill="1" applyBorder="1" applyAlignment="1">
      <alignment horizontal="center"/>
    </xf>
    <xf numFmtId="0" fontId="31" fillId="2" borderId="24" xfId="1" applyFont="1" applyFill="1" applyBorder="1" applyAlignment="1">
      <alignment horizontal="right"/>
    </xf>
    <xf numFmtId="1" fontId="30" fillId="6" borderId="52" xfId="1" applyNumberFormat="1" applyFont="1" applyFill="1" applyBorder="1" applyAlignment="1">
      <alignment horizontal="center"/>
    </xf>
    <xf numFmtId="170" fontId="30" fillId="6" borderId="38" xfId="1" applyNumberFormat="1" applyFont="1" applyFill="1" applyBorder="1" applyAlignment="1">
      <alignment horizontal="center"/>
    </xf>
    <xf numFmtId="1" fontId="30" fillId="6" borderId="37" xfId="1" applyNumberFormat="1" applyFont="1" applyFill="1" applyBorder="1" applyAlignment="1">
      <alignment horizontal="center"/>
    </xf>
    <xf numFmtId="170" fontId="30" fillId="6" borderId="39" xfId="1" applyNumberFormat="1" applyFont="1" applyFill="1" applyBorder="1" applyAlignment="1">
      <alignment horizontal="center"/>
    </xf>
    <xf numFmtId="0" fontId="26" fillId="2" borderId="0" xfId="1" applyFont="1" applyFill="1" applyAlignment="1">
      <alignment horizontal="center"/>
    </xf>
    <xf numFmtId="0" fontId="31" fillId="2" borderId="50" xfId="1" applyFont="1" applyFill="1" applyBorder="1" applyAlignment="1">
      <alignment horizontal="right"/>
    </xf>
    <xf numFmtId="0" fontId="32" fillId="3" borderId="51" xfId="1" applyFont="1" applyFill="1" applyBorder="1" applyAlignment="1" applyProtection="1">
      <alignment horizontal="center"/>
      <protection locked="0"/>
    </xf>
    <xf numFmtId="0" fontId="32" fillId="3" borderId="16" xfId="1" applyFont="1" applyFill="1" applyBorder="1" applyAlignment="1" applyProtection="1">
      <alignment horizontal="center"/>
      <protection locked="0"/>
    </xf>
    <xf numFmtId="0" fontId="31" fillId="2" borderId="25" xfId="1" applyFont="1" applyFill="1" applyBorder="1" applyAlignment="1">
      <alignment horizontal="right"/>
    </xf>
    <xf numFmtId="2" fontId="31" fillId="6" borderId="27" xfId="1" applyNumberFormat="1" applyFont="1" applyFill="1" applyBorder="1" applyAlignment="1">
      <alignment horizontal="center"/>
    </xf>
    <xf numFmtId="0" fontId="31" fillId="2" borderId="0" xfId="1" applyFont="1" applyFill="1" applyAlignment="1">
      <alignment horizontal="center"/>
    </xf>
    <xf numFmtId="2" fontId="31" fillId="6" borderId="41" xfId="1" applyNumberFormat="1" applyFont="1" applyFill="1" applyBorder="1" applyAlignment="1">
      <alignment horizontal="center"/>
    </xf>
    <xf numFmtId="2" fontId="31" fillId="7" borderId="27" xfId="1" applyNumberFormat="1" applyFont="1" applyFill="1" applyBorder="1" applyAlignment="1">
      <alignment horizontal="center"/>
    </xf>
    <xf numFmtId="2" fontId="31" fillId="2" borderId="0" xfId="1" applyNumberFormat="1" applyFont="1" applyFill="1" applyAlignment="1">
      <alignment horizontal="center"/>
    </xf>
    <xf numFmtId="2" fontId="31" fillId="7" borderId="41" xfId="1" applyNumberFormat="1" applyFont="1" applyFill="1" applyBorder="1" applyAlignment="1">
      <alignment horizontal="center"/>
    </xf>
    <xf numFmtId="0" fontId="33" fillId="2" borderId="21" xfId="1" applyFont="1" applyFill="1" applyBorder="1" applyAlignment="1">
      <alignment horizontal="left" vertical="center" wrapText="1"/>
    </xf>
    <xf numFmtId="0" fontId="33" fillId="2" borderId="10" xfId="1" applyFont="1" applyFill="1" applyBorder="1" applyAlignment="1">
      <alignment horizontal="left" vertical="center" wrapText="1"/>
    </xf>
    <xf numFmtId="2" fontId="31" fillId="6" borderId="17" xfId="1" applyNumberFormat="1" applyFont="1" applyFill="1" applyBorder="1" applyAlignment="1">
      <alignment horizontal="center"/>
    </xf>
    <xf numFmtId="0" fontId="33" fillId="2" borderId="42" xfId="1" applyFont="1" applyFill="1" applyBorder="1" applyAlignment="1">
      <alignment horizontal="left" vertical="center" wrapText="1"/>
    </xf>
    <xf numFmtId="0" fontId="33" fillId="2" borderId="9" xfId="1" applyFont="1" applyFill="1" applyBorder="1" applyAlignment="1">
      <alignment horizontal="left" vertical="center" wrapText="1"/>
    </xf>
    <xf numFmtId="0" fontId="32" fillId="3" borderId="27" xfId="1" applyFont="1" applyFill="1" applyBorder="1" applyAlignment="1" applyProtection="1">
      <alignment horizontal="center"/>
      <protection locked="0"/>
    </xf>
    <xf numFmtId="1" fontId="31" fillId="2" borderId="0" xfId="1" applyNumberFormat="1" applyFont="1" applyFill="1" applyAlignment="1">
      <alignment horizontal="center"/>
    </xf>
    <xf numFmtId="0" fontId="31" fillId="2" borderId="52" xfId="1" applyFont="1" applyFill="1" applyBorder="1" applyAlignment="1">
      <alignment horizontal="right"/>
    </xf>
    <xf numFmtId="2" fontId="31" fillId="7" borderId="30" xfId="1" applyNumberFormat="1" applyFont="1" applyFill="1" applyBorder="1" applyAlignment="1">
      <alignment horizontal="center"/>
    </xf>
    <xf numFmtId="170" fontId="31" fillId="2" borderId="0" xfId="1" applyNumberFormat="1" applyFont="1" applyFill="1" applyAlignment="1">
      <alignment horizontal="center"/>
    </xf>
    <xf numFmtId="0" fontId="31" fillId="2" borderId="16" xfId="1" applyFont="1" applyFill="1" applyBorder="1" applyAlignment="1">
      <alignment horizontal="right"/>
    </xf>
    <xf numFmtId="170" fontId="30" fillId="7" borderId="16" xfId="1" applyNumberFormat="1" applyFont="1" applyFill="1" applyBorder="1" applyAlignment="1">
      <alignment horizontal="center"/>
    </xf>
    <xf numFmtId="0" fontId="31" fillId="2" borderId="41" xfId="1" applyFont="1" applyFill="1" applyBorder="1" applyAlignment="1">
      <alignment horizontal="right"/>
    </xf>
    <xf numFmtId="10" fontId="31" fillId="6" borderId="41" xfId="1" applyNumberFormat="1" applyFont="1" applyFill="1" applyBorder="1" applyAlignment="1">
      <alignment horizontal="center"/>
    </xf>
    <xf numFmtId="0" fontId="31" fillId="2" borderId="17" xfId="1" applyFont="1" applyFill="1" applyBorder="1" applyAlignment="1">
      <alignment horizontal="right"/>
    </xf>
    <xf numFmtId="0" fontId="31" fillId="7" borderId="17" xfId="1" applyFont="1" applyFill="1" applyBorder="1" applyAlignment="1">
      <alignment horizontal="center"/>
    </xf>
    <xf numFmtId="0" fontId="30" fillId="2" borderId="0" xfId="1" applyFont="1" applyFill="1" applyAlignment="1">
      <alignment horizontal="left"/>
    </xf>
    <xf numFmtId="0" fontId="31" fillId="2" borderId="0" xfId="1" applyFont="1" applyFill="1" applyAlignment="1">
      <alignment horizontal="left"/>
    </xf>
    <xf numFmtId="166" fontId="30" fillId="2" borderId="0" xfId="1" applyNumberFormat="1" applyFont="1" applyFill="1" applyAlignment="1" applyProtection="1">
      <alignment horizontal="center"/>
      <protection locked="0"/>
    </xf>
    <xf numFmtId="2" fontId="30" fillId="2" borderId="13" xfId="1" applyNumberFormat="1" applyFont="1" applyFill="1" applyBorder="1" applyAlignment="1">
      <alignment horizontal="center"/>
    </xf>
    <xf numFmtId="0" fontId="30" fillId="2" borderId="13" xfId="1" applyFont="1" applyFill="1" applyBorder="1" applyAlignment="1">
      <alignment horizontal="center"/>
    </xf>
    <xf numFmtId="0" fontId="30" fillId="2" borderId="10" xfId="1" applyFont="1" applyFill="1" applyBorder="1" applyAlignment="1">
      <alignment horizontal="center" vertical="center"/>
    </xf>
    <xf numFmtId="2" fontId="32" fillId="3" borderId="13" xfId="1" applyNumberFormat="1" applyFont="1" applyFill="1" applyBorder="1" applyAlignment="1" applyProtection="1">
      <alignment horizontal="center" vertical="center"/>
      <protection locked="0"/>
    </xf>
    <xf numFmtId="0" fontId="31" fillId="2" borderId="13" xfId="1" applyFont="1" applyFill="1" applyBorder="1" applyAlignment="1">
      <alignment horizontal="center"/>
    </xf>
    <xf numFmtId="0" fontId="32" fillId="3" borderId="21" xfId="1" applyFont="1" applyFill="1" applyBorder="1" applyAlignment="1" applyProtection="1">
      <alignment horizontal="center"/>
      <protection locked="0"/>
    </xf>
    <xf numFmtId="2" fontId="31" fillId="2" borderId="21" xfId="1" applyNumberFormat="1" applyFont="1" applyFill="1" applyBorder="1" applyAlignment="1">
      <alignment horizontal="center"/>
    </xf>
    <xf numFmtId="10" fontId="31" fillId="2" borderId="13" xfId="1" applyNumberFormat="1" applyFont="1" applyFill="1" applyBorder="1" applyAlignment="1">
      <alignment horizontal="center" vertical="center"/>
    </xf>
    <xf numFmtId="0" fontId="30" fillId="2" borderId="0" xfId="1" applyFont="1" applyFill="1" applyAlignment="1">
      <alignment horizontal="center" vertical="center"/>
    </xf>
    <xf numFmtId="2" fontId="32" fillId="3" borderId="14" xfId="1" applyNumberFormat="1" applyFont="1" applyFill="1" applyBorder="1" applyAlignment="1" applyProtection="1">
      <alignment horizontal="center" vertical="center"/>
      <protection locked="0"/>
    </xf>
    <xf numFmtId="0" fontId="31" fillId="2" borderId="14" xfId="1" applyFont="1" applyFill="1" applyBorder="1" applyAlignment="1">
      <alignment horizontal="center"/>
    </xf>
    <xf numFmtId="2" fontId="31" fillId="2" borderId="23" xfId="1" applyNumberFormat="1" applyFont="1" applyFill="1" applyBorder="1" applyAlignment="1">
      <alignment horizontal="center"/>
    </xf>
    <xf numFmtId="10" fontId="31" fillId="2" borderId="14" xfId="1" applyNumberFormat="1" applyFont="1" applyFill="1" applyBorder="1" applyAlignment="1">
      <alignment horizontal="center" vertical="center"/>
    </xf>
    <xf numFmtId="0" fontId="30" fillId="2" borderId="9" xfId="1" applyFont="1" applyFill="1" applyBorder="1" applyAlignment="1">
      <alignment horizontal="center" vertical="center"/>
    </xf>
    <xf numFmtId="2" fontId="32" fillId="3" borderId="15" xfId="1" applyNumberFormat="1" applyFont="1" applyFill="1" applyBorder="1" applyAlignment="1" applyProtection="1">
      <alignment horizontal="center" vertical="center"/>
      <protection locked="0"/>
    </xf>
    <xf numFmtId="0" fontId="31" fillId="2" borderId="15" xfId="1" applyFont="1" applyFill="1" applyBorder="1" applyAlignment="1">
      <alignment horizontal="center"/>
    </xf>
    <xf numFmtId="0" fontId="32" fillId="3" borderId="42" xfId="1" applyFont="1" applyFill="1" applyBorder="1" applyAlignment="1" applyProtection="1">
      <alignment horizontal="center"/>
      <protection locked="0"/>
    </xf>
    <xf numFmtId="2" fontId="31" fillId="2" borderId="13" xfId="1" applyNumberFormat="1" applyFont="1" applyFill="1" applyBorder="1" applyAlignment="1">
      <alignment horizontal="center"/>
    </xf>
    <xf numFmtId="10" fontId="31" fillId="2" borderId="22" xfId="1" applyNumberFormat="1" applyFont="1" applyFill="1" applyBorder="1" applyAlignment="1">
      <alignment horizontal="center" vertical="center"/>
    </xf>
    <xf numFmtId="2" fontId="31" fillId="2" borderId="14" xfId="1" applyNumberFormat="1" applyFont="1" applyFill="1" applyBorder="1" applyAlignment="1">
      <alignment horizontal="center"/>
    </xf>
    <xf numFmtId="10" fontId="31" fillId="2" borderId="24" xfId="1" applyNumberFormat="1" applyFont="1" applyFill="1" applyBorder="1" applyAlignment="1">
      <alignment horizontal="center" vertical="center"/>
    </xf>
    <xf numFmtId="2" fontId="31" fillId="2" borderId="15" xfId="1" applyNumberFormat="1" applyFont="1" applyFill="1" applyBorder="1" applyAlignment="1">
      <alignment horizontal="center"/>
    </xf>
    <xf numFmtId="10" fontId="31" fillId="2" borderId="43" xfId="1" applyNumberFormat="1" applyFont="1" applyFill="1" applyBorder="1" applyAlignment="1">
      <alignment horizontal="center" vertical="center"/>
    </xf>
    <xf numFmtId="0" fontId="30" fillId="2" borderId="24" xfId="1" applyFont="1" applyFill="1" applyBorder="1" applyAlignment="1">
      <alignment horizontal="center"/>
    </xf>
    <xf numFmtId="0" fontId="31" fillId="2" borderId="42" xfId="1" applyFont="1" applyFill="1" applyBorder="1" applyAlignment="1">
      <alignment horizontal="right"/>
    </xf>
    <xf numFmtId="2" fontId="31" fillId="2" borderId="43" xfId="1" applyNumberFormat="1" applyFont="1" applyFill="1" applyBorder="1" applyAlignment="1">
      <alignment horizontal="center"/>
    </xf>
    <xf numFmtId="0" fontId="33" fillId="2" borderId="21" xfId="1" applyFont="1" applyFill="1" applyBorder="1" applyAlignment="1">
      <alignment horizontal="center" vertical="center" wrapText="1"/>
    </xf>
    <xf numFmtId="0" fontId="33" fillId="2" borderId="22" xfId="1" applyFont="1" applyFill="1" applyBorder="1" applyAlignment="1">
      <alignment horizontal="center" vertical="center" wrapText="1"/>
    </xf>
    <xf numFmtId="0" fontId="33" fillId="2" borderId="42" xfId="1" applyFont="1" applyFill="1" applyBorder="1" applyAlignment="1">
      <alignment horizontal="center" vertical="center" wrapText="1"/>
    </xf>
    <xf numFmtId="0" fontId="33" fillId="2" borderId="43" xfId="1" applyFont="1" applyFill="1" applyBorder="1" applyAlignment="1">
      <alignment horizontal="center" vertical="center" wrapText="1"/>
    </xf>
    <xf numFmtId="0" fontId="30" fillId="2" borderId="42" xfId="1" applyFont="1" applyFill="1" applyBorder="1" applyAlignment="1">
      <alignment horizontal="center" vertical="center"/>
    </xf>
    <xf numFmtId="10" fontId="31" fillId="2" borderId="15" xfId="1" applyNumberFormat="1" applyFont="1" applyFill="1" applyBorder="1" applyAlignment="1">
      <alignment horizontal="center" vertical="center"/>
    </xf>
    <xf numFmtId="0" fontId="31" fillId="2" borderId="44" xfId="1" applyFont="1" applyFill="1" applyBorder="1" applyAlignment="1">
      <alignment horizontal="right"/>
    </xf>
    <xf numFmtId="10" fontId="32" fillId="7" borderId="33" xfId="1" applyNumberFormat="1" applyFont="1" applyFill="1" applyBorder="1" applyAlignment="1">
      <alignment horizontal="center"/>
    </xf>
    <xf numFmtId="10" fontId="32" fillId="6" borderId="53" xfId="1" applyNumberFormat="1" applyFont="1" applyFill="1" applyBorder="1" applyAlignment="1">
      <alignment horizontal="center"/>
    </xf>
    <xf numFmtId="0" fontId="32" fillId="7" borderId="45" xfId="1" applyFont="1" applyFill="1" applyBorder="1" applyAlignment="1">
      <alignment horizontal="center"/>
    </xf>
    <xf numFmtId="0" fontId="30" fillId="2" borderId="0" xfId="1" applyFont="1" applyFill="1" applyAlignment="1">
      <alignment horizontal="center"/>
    </xf>
    <xf numFmtId="165" fontId="30" fillId="2" borderId="0" xfId="1" applyNumberFormat="1" applyFont="1" applyFill="1" applyAlignment="1">
      <alignment horizontal="center"/>
    </xf>
    <xf numFmtId="0" fontId="40" fillId="3" borderId="0" xfId="1" applyFont="1" applyFill="1" applyAlignment="1" applyProtection="1">
      <alignment horizontal="center"/>
      <protection locked="0"/>
    </xf>
    <xf numFmtId="0" fontId="30" fillId="2" borderId="46" xfId="1" applyFont="1" applyFill="1" applyBorder="1" applyAlignment="1">
      <alignment horizontal="center"/>
    </xf>
    <xf numFmtId="0" fontId="30" fillId="2" borderId="40" xfId="1" applyFont="1" applyFill="1" applyBorder="1" applyAlignment="1">
      <alignment horizontal="center"/>
    </xf>
    <xf numFmtId="0" fontId="30" fillId="2" borderId="10" xfId="1" applyFont="1" applyFill="1" applyBorder="1" applyAlignment="1">
      <alignment horizontal="center"/>
    </xf>
    <xf numFmtId="0" fontId="31" fillId="2" borderId="47" xfId="1" applyFont="1" applyFill="1" applyBorder="1" applyAlignment="1">
      <alignment horizontal="center"/>
    </xf>
    <xf numFmtId="0" fontId="31" fillId="2" borderId="7" xfId="1" applyFont="1" applyFill="1" applyBorder="1" applyAlignment="1">
      <alignment horizontal="center"/>
    </xf>
    <xf numFmtId="170" fontId="32" fillId="3" borderId="34" xfId="1" applyNumberFormat="1" applyFont="1" applyFill="1" applyBorder="1" applyAlignment="1" applyProtection="1">
      <alignment horizontal="center"/>
      <protection locked="0"/>
    </xf>
    <xf numFmtId="2" fontId="30" fillId="6" borderId="48" xfId="1" applyNumberFormat="1" applyFont="1" applyFill="1" applyBorder="1" applyAlignment="1">
      <alignment horizontal="center"/>
    </xf>
    <xf numFmtId="2" fontId="30" fillId="6" borderId="38" xfId="1" applyNumberFormat="1" applyFont="1" applyFill="1" applyBorder="1" applyAlignment="1">
      <alignment horizontal="center"/>
    </xf>
    <xf numFmtId="2" fontId="30" fillId="6" borderId="49" xfId="1" applyNumberFormat="1" applyFont="1" applyFill="1" applyBorder="1" applyAlignment="1">
      <alignment horizontal="center"/>
    </xf>
    <xf numFmtId="2" fontId="30" fillId="6" borderId="15" xfId="1" applyNumberFormat="1" applyFont="1" applyFill="1" applyBorder="1" applyAlignment="1">
      <alignment horizontal="center"/>
    </xf>
    <xf numFmtId="2" fontId="26" fillId="2" borderId="0" xfId="1" applyNumberFormat="1" applyFont="1" applyFill="1" applyAlignment="1">
      <alignment horizontal="center"/>
    </xf>
    <xf numFmtId="0" fontId="30" fillId="2" borderId="0" xfId="1" applyFont="1" applyFill="1" applyAlignment="1">
      <alignment horizontal="center" wrapText="1"/>
    </xf>
    <xf numFmtId="10" fontId="31" fillId="2" borderId="0" xfId="1" applyNumberFormat="1" applyFont="1" applyFill="1" applyAlignment="1">
      <alignment horizontal="center"/>
    </xf>
    <xf numFmtId="10" fontId="30" fillId="6" borderId="41" xfId="1" applyNumberFormat="1" applyFont="1" applyFill="1" applyBorder="1" applyAlignment="1">
      <alignment horizontal="center"/>
    </xf>
    <xf numFmtId="0" fontId="30" fillId="7" borderId="17" xfId="1" applyFont="1" applyFill="1" applyBorder="1" applyAlignment="1">
      <alignment horizontal="center"/>
    </xf>
    <xf numFmtId="0" fontId="30" fillId="2" borderId="55" xfId="1" applyFont="1" applyFill="1" applyBorder="1" applyAlignment="1">
      <alignment horizontal="center"/>
    </xf>
    <xf numFmtId="0" fontId="30" fillId="2" borderId="56" xfId="1" applyFont="1" applyFill="1" applyBorder="1"/>
    <xf numFmtId="0" fontId="30" fillId="2" borderId="22" xfId="1" applyFont="1" applyFill="1" applyBorder="1" applyAlignment="1">
      <alignment horizontal="center" wrapText="1"/>
    </xf>
    <xf numFmtId="0" fontId="31" fillId="2" borderId="23" xfId="1" applyFont="1" applyFill="1" applyBorder="1" applyAlignment="1">
      <alignment horizontal="center"/>
    </xf>
    <xf numFmtId="166" fontId="32" fillId="3" borderId="31" xfId="1" applyNumberFormat="1" applyFont="1" applyFill="1" applyBorder="1" applyAlignment="1" applyProtection="1">
      <alignment horizontal="center"/>
      <protection locked="0"/>
    </xf>
    <xf numFmtId="2" fontId="31" fillId="2" borderId="26" xfId="1" applyNumberFormat="1" applyFont="1" applyFill="1" applyBorder="1" applyAlignment="1">
      <alignment horizontal="center"/>
    </xf>
    <xf numFmtId="10" fontId="31" fillId="2" borderId="30" xfId="1" applyNumberFormat="1" applyFont="1" applyFill="1" applyBorder="1" applyAlignment="1">
      <alignment horizontal="center"/>
    </xf>
    <xf numFmtId="2" fontId="31" fillId="2" borderId="31" xfId="1" applyNumberFormat="1" applyFont="1" applyFill="1" applyBorder="1" applyAlignment="1">
      <alignment horizontal="center"/>
    </xf>
    <xf numFmtId="10" fontId="31" fillId="2" borderId="32" xfId="1" applyNumberFormat="1" applyFont="1" applyFill="1" applyBorder="1" applyAlignment="1">
      <alignment horizontal="center"/>
    </xf>
    <xf numFmtId="0" fontId="31" fillId="2" borderId="34" xfId="1" applyFont="1" applyFill="1" applyBorder="1" applyAlignment="1">
      <alignment horizontal="center"/>
    </xf>
    <xf numFmtId="166" fontId="32" fillId="3" borderId="35" xfId="1" applyNumberFormat="1" applyFont="1" applyFill="1" applyBorder="1" applyAlignment="1" applyProtection="1">
      <alignment horizontal="center"/>
      <protection locked="0"/>
    </xf>
    <xf numFmtId="2" fontId="31" fillId="2" borderId="35" xfId="1" applyNumberFormat="1" applyFont="1" applyFill="1" applyBorder="1" applyAlignment="1">
      <alignment horizontal="center"/>
    </xf>
    <xf numFmtId="10" fontId="31" fillId="2" borderId="36" xfId="1" applyNumberFormat="1" applyFont="1" applyFill="1" applyBorder="1" applyAlignment="1">
      <alignment horizontal="center"/>
    </xf>
    <xf numFmtId="2" fontId="31" fillId="2" borderId="24" xfId="1" applyNumberFormat="1" applyFont="1" applyFill="1" applyBorder="1" applyAlignment="1">
      <alignment horizontal="center"/>
    </xf>
    <xf numFmtId="170" fontId="30" fillId="2" borderId="0" xfId="1" applyNumberFormat="1" applyFont="1" applyFill="1" applyAlignment="1">
      <alignment horizontal="center"/>
    </xf>
    <xf numFmtId="170" fontId="31" fillId="2" borderId="2" xfId="1" applyNumberFormat="1" applyFont="1" applyFill="1" applyBorder="1" applyAlignment="1">
      <alignment horizontal="right"/>
    </xf>
    <xf numFmtId="10" fontId="30" fillId="7" borderId="27" xfId="1" applyNumberFormat="1" applyFont="1" applyFill="1" applyBorder="1" applyAlignment="1">
      <alignment horizontal="center"/>
    </xf>
    <xf numFmtId="0" fontId="31" fillId="2" borderId="23" xfId="1" applyFont="1" applyFill="1" applyBorder="1"/>
    <xf numFmtId="0" fontId="31" fillId="2" borderId="6" xfId="1" applyFont="1" applyFill="1" applyBorder="1"/>
    <xf numFmtId="10" fontId="30" fillId="6" borderId="27" xfId="1" applyNumberFormat="1" applyFont="1" applyFill="1" applyBorder="1" applyAlignment="1">
      <alignment horizontal="center"/>
    </xf>
    <xf numFmtId="0" fontId="33" fillId="2" borderId="22" xfId="1" applyFont="1" applyFill="1" applyBorder="1" applyAlignment="1">
      <alignment horizontal="left" vertical="center" wrapText="1"/>
    </xf>
    <xf numFmtId="0" fontId="31" fillId="2" borderId="42" xfId="1" applyFont="1" applyFill="1" applyBorder="1"/>
    <xf numFmtId="0" fontId="31" fillId="2" borderId="57" xfId="1" applyFont="1" applyFill="1" applyBorder="1" applyAlignment="1">
      <alignment horizontal="center"/>
    </xf>
    <xf numFmtId="0" fontId="31" fillId="2" borderId="58" xfId="1" applyFont="1" applyFill="1" applyBorder="1" applyAlignment="1">
      <alignment horizontal="right"/>
    </xf>
    <xf numFmtId="0" fontId="33" fillId="2" borderId="43" xfId="1" applyFont="1" applyFill="1" applyBorder="1" applyAlignment="1">
      <alignment horizontal="left" vertical="center" wrapText="1"/>
    </xf>
    <xf numFmtId="2" fontId="31" fillId="2" borderId="4" xfId="1" applyNumberFormat="1" applyFont="1" applyFill="1" applyBorder="1" applyAlignment="1">
      <alignment horizontal="center"/>
    </xf>
    <xf numFmtId="10" fontId="31" fillId="2" borderId="28" xfId="1" applyNumberFormat="1" applyFont="1" applyFill="1" applyBorder="1" applyAlignment="1">
      <alignment horizontal="center"/>
    </xf>
    <xf numFmtId="2" fontId="31" fillId="2" borderId="3" xfId="1" applyNumberFormat="1" applyFont="1" applyFill="1" applyBorder="1" applyAlignment="1">
      <alignment horizontal="center"/>
    </xf>
    <xf numFmtId="10" fontId="31" fillId="2" borderId="24" xfId="1" applyNumberFormat="1" applyFont="1" applyFill="1" applyBorder="1" applyAlignment="1">
      <alignment horizontal="center"/>
    </xf>
    <xf numFmtId="2" fontId="31" fillId="2" borderId="5" xfId="1" applyNumberFormat="1" applyFont="1" applyFill="1" applyBorder="1" applyAlignment="1">
      <alignment horizontal="center"/>
    </xf>
    <xf numFmtId="10" fontId="31" fillId="2" borderId="33" xfId="1" applyNumberFormat="1" applyFont="1" applyFill="1" applyBorder="1" applyAlignment="1">
      <alignment horizontal="center"/>
    </xf>
    <xf numFmtId="10" fontId="32" fillId="7" borderId="27" xfId="1" applyNumberFormat="1" applyFont="1" applyFill="1" applyBorder="1" applyAlignment="1">
      <alignment horizontal="center"/>
    </xf>
    <xf numFmtId="10" fontId="32" fillId="6" borderId="27" xfId="1" applyNumberFormat="1" applyFont="1" applyFill="1" applyBorder="1" applyAlignment="1">
      <alignment horizontal="center"/>
    </xf>
    <xf numFmtId="0" fontId="32" fillId="7" borderId="17" xfId="1" applyFont="1" applyFill="1" applyBorder="1" applyAlignment="1">
      <alignment horizontal="center"/>
    </xf>
    <xf numFmtId="165" fontId="32" fillId="2" borderId="0" xfId="1" applyNumberFormat="1" applyFont="1" applyFill="1" applyAlignment="1">
      <alignment horizontal="center"/>
    </xf>
    <xf numFmtId="170" fontId="32" fillId="3" borderId="31" xfId="1" applyNumberFormat="1" applyFont="1" applyFill="1" applyBorder="1" applyAlignment="1" applyProtection="1">
      <alignment horizontal="center"/>
      <protection locked="0"/>
    </xf>
    <xf numFmtId="170" fontId="32" fillId="3" borderId="35" xfId="1" applyNumberFormat="1" applyFont="1" applyFill="1" applyBorder="1" applyAlignment="1" applyProtection="1">
      <alignment horizontal="center"/>
      <protection locked="0"/>
    </xf>
    <xf numFmtId="1" fontId="32" fillId="3" borderId="31" xfId="1" applyNumberFormat="1" applyFont="1" applyFill="1" applyBorder="1" applyAlignment="1" applyProtection="1">
      <alignment horizontal="center"/>
      <protection locked="0"/>
    </xf>
    <xf numFmtId="1" fontId="32" fillId="3" borderId="35" xfId="1" applyNumberFormat="1" applyFont="1" applyFill="1" applyBorder="1" applyAlignment="1" applyProtection="1">
      <alignment horizontal="center"/>
      <protection locked="0"/>
    </xf>
    <xf numFmtId="0" fontId="33" fillId="2" borderId="9" xfId="1" applyFont="1" applyFill="1" applyBorder="1" applyAlignment="1">
      <alignment horizontal="left" vertical="center" wrapText="1"/>
    </xf>
    <xf numFmtId="0" fontId="31" fillId="2" borderId="9" xfId="1" applyFont="1" applyFill="1" applyBorder="1"/>
    <xf numFmtId="0" fontId="30" fillId="2" borderId="10" xfId="1" applyFont="1" applyFill="1" applyBorder="1" applyAlignment="1">
      <alignment horizontal="center"/>
    </xf>
    <xf numFmtId="0" fontId="31" fillId="2" borderId="10" xfId="1" applyFont="1" applyFill="1" applyBorder="1" applyAlignment="1">
      <alignment horizontal="center"/>
    </xf>
    <xf numFmtId="0" fontId="31" fillId="2" borderId="7" xfId="1" applyFont="1" applyFill="1" applyBorder="1" applyProtection="1">
      <protection locked="0"/>
    </xf>
    <xf numFmtId="0" fontId="31" fillId="2" borderId="7" xfId="1" applyFont="1" applyFill="1" applyBorder="1"/>
    <xf numFmtId="0" fontId="30" fillId="2" borderId="11" xfId="1" applyFont="1" applyFill="1" applyBorder="1" applyProtection="1">
      <protection locked="0"/>
    </xf>
    <xf numFmtId="0" fontId="30" fillId="2" borderId="11" xfId="1" applyFont="1" applyFill="1" applyBorder="1"/>
    <xf numFmtId="0" fontId="31" fillId="2" borderId="11" xfId="1" applyFont="1" applyFill="1" applyBorder="1"/>
    <xf numFmtId="170" fontId="12" fillId="6" borderId="48" xfId="0" applyNumberFormat="1" applyFont="1" applyFill="1" applyBorder="1" applyAlignment="1">
      <alignment horizontal="center"/>
    </xf>
    <xf numFmtId="170" fontId="12" fillId="6" borderId="49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1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QCL%202014/Samples/2017/NDQD201709129%20Non%20Conform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Uniformity"/>
      <sheetName val="Quetiapine 1"/>
    </sheetNames>
    <sheetDataSet>
      <sheetData sheetId="0"/>
      <sheetData sheetId="1">
        <row r="46">
          <cell r="C46">
            <v>352.70549999999992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6" workbookViewId="0">
      <selection activeCell="B60" sqref="B6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55" t="s">
        <v>0</v>
      </c>
      <c r="B15" s="255"/>
      <c r="C15" s="255"/>
      <c r="D15" s="255"/>
      <c r="E15" s="25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121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99.7</v>
      </c>
      <c r="C19" s="10"/>
      <c r="D19" s="10"/>
      <c r="E19" s="10"/>
    </row>
    <row r="20" spans="1:6" ht="16.5" customHeight="1" x14ac:dyDescent="0.3">
      <c r="A20" s="7" t="s">
        <v>8</v>
      </c>
      <c r="B20" s="12">
        <v>15.56</v>
      </c>
      <c r="C20" s="10"/>
      <c r="D20" s="10"/>
      <c r="E20" s="10"/>
    </row>
    <row r="21" spans="1:6" ht="16.5" customHeight="1" x14ac:dyDescent="0.3">
      <c r="A21" s="7" t="s">
        <v>10</v>
      </c>
      <c r="B21" s="4">
        <f>15.56/50</f>
        <v>0.31120000000000003</v>
      </c>
      <c r="C21" s="13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875764</v>
      </c>
      <c r="C24" s="18">
        <v>9472.6</v>
      </c>
      <c r="D24" s="19">
        <v>1</v>
      </c>
      <c r="E24" s="20">
        <v>9</v>
      </c>
    </row>
    <row r="25" spans="1:6" ht="16.5" customHeight="1" x14ac:dyDescent="0.3">
      <c r="A25" s="17">
        <v>2</v>
      </c>
      <c r="B25" s="18">
        <v>877034</v>
      </c>
      <c r="C25" s="18">
        <v>9482.2999999999993</v>
      </c>
      <c r="D25" s="19">
        <v>1</v>
      </c>
      <c r="E25" s="19">
        <v>9</v>
      </c>
    </row>
    <row r="26" spans="1:6" ht="16.5" customHeight="1" x14ac:dyDescent="0.3">
      <c r="A26" s="17">
        <v>3</v>
      </c>
      <c r="B26" s="18">
        <v>879200</v>
      </c>
      <c r="C26" s="18">
        <v>9510.2999999999993</v>
      </c>
      <c r="D26" s="19">
        <v>1</v>
      </c>
      <c r="E26" s="19">
        <v>9</v>
      </c>
    </row>
    <row r="27" spans="1:6" ht="16.5" customHeight="1" x14ac:dyDescent="0.3">
      <c r="A27" s="17">
        <v>4</v>
      </c>
      <c r="B27" s="18">
        <v>879444</v>
      </c>
      <c r="C27" s="18">
        <v>9493.2000000000007</v>
      </c>
      <c r="D27" s="19">
        <v>1</v>
      </c>
      <c r="E27" s="19">
        <v>9</v>
      </c>
    </row>
    <row r="28" spans="1:6" ht="16.5" customHeight="1" x14ac:dyDescent="0.3">
      <c r="A28" s="17">
        <v>5</v>
      </c>
      <c r="B28" s="18">
        <v>873411</v>
      </c>
      <c r="C28" s="18">
        <v>9471.9</v>
      </c>
      <c r="D28" s="19">
        <v>1</v>
      </c>
      <c r="E28" s="19">
        <v>9</v>
      </c>
    </row>
    <row r="29" spans="1:6" ht="16.5" customHeight="1" x14ac:dyDescent="0.3">
      <c r="A29" s="17">
        <v>6</v>
      </c>
      <c r="B29" s="21">
        <v>872855</v>
      </c>
      <c r="C29" s="21">
        <v>9484.5</v>
      </c>
      <c r="D29" s="22">
        <v>1</v>
      </c>
      <c r="E29" s="22">
        <v>9</v>
      </c>
    </row>
    <row r="30" spans="1:6" ht="16.5" customHeight="1" x14ac:dyDescent="0.3">
      <c r="A30" s="23" t="s">
        <v>18</v>
      </c>
      <c r="B30" s="24">
        <f>AVERAGE(B24:B29)</f>
        <v>876284.66666666663</v>
      </c>
      <c r="C30" s="25">
        <f>AVERAGE(C24:C29)</f>
        <v>9485.8000000000011</v>
      </c>
      <c r="D30" s="26">
        <f>AVERAGE(D24:D29)</f>
        <v>1</v>
      </c>
      <c r="E30" s="26">
        <f>AVERAGE(E24:E29)</f>
        <v>9</v>
      </c>
    </row>
    <row r="31" spans="1:6" ht="16.5" customHeight="1" x14ac:dyDescent="0.3">
      <c r="A31" s="27" t="s">
        <v>19</v>
      </c>
      <c r="B31" s="28">
        <f>(STDEV(B24:B29)/B30)</f>
        <v>3.2007541316149812E-3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56" t="s">
        <v>26</v>
      </c>
      <c r="C59" s="25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123</v>
      </c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7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60" t="s">
        <v>31</v>
      </c>
      <c r="B11" s="261"/>
      <c r="C11" s="261"/>
      <c r="D11" s="261"/>
      <c r="E11" s="261"/>
      <c r="F11" s="262"/>
      <c r="G11" s="91"/>
    </row>
    <row r="12" spans="1:7" ht="16.5" customHeight="1" x14ac:dyDescent="0.3">
      <c r="A12" s="259" t="s">
        <v>32</v>
      </c>
      <c r="B12" s="259"/>
      <c r="C12" s="259"/>
      <c r="D12" s="259"/>
      <c r="E12" s="259"/>
      <c r="F12" s="259"/>
      <c r="G12" s="90"/>
    </row>
    <row r="14" spans="1:7" ht="16.5" customHeight="1" x14ac:dyDescent="0.3">
      <c r="A14" s="264" t="s">
        <v>33</v>
      </c>
      <c r="B14" s="264"/>
      <c r="C14" s="60" t="s">
        <v>5</v>
      </c>
    </row>
    <row r="15" spans="1:7" ht="16.5" customHeight="1" x14ac:dyDescent="0.3">
      <c r="A15" s="264" t="s">
        <v>34</v>
      </c>
      <c r="B15" s="264"/>
      <c r="C15" s="60" t="s">
        <v>7</v>
      </c>
    </row>
    <row r="16" spans="1:7" ht="16.5" customHeight="1" x14ac:dyDescent="0.3">
      <c r="A16" s="264" t="s">
        <v>35</v>
      </c>
      <c r="B16" s="264"/>
      <c r="C16" s="60" t="s">
        <v>9</v>
      </c>
    </row>
    <row r="17" spans="1:5" ht="16.5" customHeight="1" x14ac:dyDescent="0.3">
      <c r="A17" s="264" t="s">
        <v>36</v>
      </c>
      <c r="B17" s="264"/>
      <c r="C17" s="60" t="s">
        <v>11</v>
      </c>
    </row>
    <row r="18" spans="1:5" ht="16.5" customHeight="1" x14ac:dyDescent="0.3">
      <c r="A18" s="264" t="s">
        <v>37</v>
      </c>
      <c r="B18" s="264"/>
      <c r="C18" s="97" t="s">
        <v>12</v>
      </c>
    </row>
    <row r="19" spans="1:5" ht="16.5" customHeight="1" x14ac:dyDescent="0.3">
      <c r="A19" s="264" t="s">
        <v>38</v>
      </c>
      <c r="B19" s="264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59" t="s">
        <v>1</v>
      </c>
      <c r="B21" s="259"/>
      <c r="C21" s="59" t="s">
        <v>39</v>
      </c>
      <c r="D21" s="66"/>
    </row>
    <row r="22" spans="1:5" ht="15.75" customHeight="1" x14ac:dyDescent="0.3">
      <c r="A22" s="263"/>
      <c r="B22" s="263"/>
      <c r="C22" s="57"/>
      <c r="D22" s="263"/>
      <c r="E22" s="263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353.68</v>
      </c>
      <c r="D24" s="87">
        <f t="shared" ref="D24:D43" si="0">(C24-$C$46)/$C$46</f>
        <v>2.7629282786916895E-3</v>
      </c>
      <c r="E24" s="53"/>
    </row>
    <row r="25" spans="1:5" ht="15.75" customHeight="1" x14ac:dyDescent="0.3">
      <c r="C25" s="95">
        <v>355.6</v>
      </c>
      <c r="D25" s="88">
        <f t="shared" si="0"/>
        <v>8.2065632659544807E-3</v>
      </c>
      <c r="E25" s="53"/>
    </row>
    <row r="26" spans="1:5" ht="15.75" customHeight="1" x14ac:dyDescent="0.3">
      <c r="C26" s="95">
        <v>352.69</v>
      </c>
      <c r="D26" s="88">
        <f t="shared" si="0"/>
        <v>-4.3946011615689844E-5</v>
      </c>
      <c r="E26" s="53"/>
    </row>
    <row r="27" spans="1:5" ht="15.75" customHeight="1" x14ac:dyDescent="0.3">
      <c r="C27" s="95">
        <v>354.38</v>
      </c>
      <c r="D27" s="88">
        <f t="shared" si="0"/>
        <v>4.7475868677978664E-3</v>
      </c>
      <c r="E27" s="53"/>
    </row>
    <row r="28" spans="1:5" ht="15.75" customHeight="1" x14ac:dyDescent="0.3">
      <c r="C28" s="95">
        <v>354.34</v>
      </c>
      <c r="D28" s="88">
        <f t="shared" si="0"/>
        <v>4.634177805563168E-3</v>
      </c>
      <c r="E28" s="53"/>
    </row>
    <row r="29" spans="1:5" ht="15.75" customHeight="1" x14ac:dyDescent="0.3">
      <c r="C29" s="95">
        <v>356.72</v>
      </c>
      <c r="D29" s="88">
        <f t="shared" si="0"/>
        <v>1.1382017008524429E-2</v>
      </c>
      <c r="E29" s="53"/>
    </row>
    <row r="30" spans="1:5" ht="15.75" customHeight="1" x14ac:dyDescent="0.3">
      <c r="C30" s="95">
        <v>355.16</v>
      </c>
      <c r="D30" s="88">
        <f t="shared" si="0"/>
        <v>6.9590635813734413E-3</v>
      </c>
      <c r="E30" s="53"/>
    </row>
    <row r="31" spans="1:5" ht="15.75" customHeight="1" x14ac:dyDescent="0.3">
      <c r="C31" s="95">
        <v>353.02</v>
      </c>
      <c r="D31" s="88">
        <f t="shared" si="0"/>
        <v>8.9167875182004949E-4</v>
      </c>
      <c r="E31" s="53"/>
    </row>
    <row r="32" spans="1:5" ht="15.75" customHeight="1" x14ac:dyDescent="0.3">
      <c r="C32" s="95">
        <v>350.45</v>
      </c>
      <c r="D32" s="88">
        <f t="shared" si="0"/>
        <v>-6.3948534967555861E-3</v>
      </c>
      <c r="E32" s="53"/>
    </row>
    <row r="33" spans="1:7" ht="15.75" customHeight="1" x14ac:dyDescent="0.3">
      <c r="C33" s="95">
        <v>350.92</v>
      </c>
      <c r="D33" s="88">
        <f t="shared" si="0"/>
        <v>-5.0622970154984822E-3</v>
      </c>
      <c r="E33" s="53"/>
    </row>
    <row r="34" spans="1:7" ht="15.75" customHeight="1" x14ac:dyDescent="0.3">
      <c r="C34" s="95">
        <v>353.02</v>
      </c>
      <c r="D34" s="88">
        <f t="shared" si="0"/>
        <v>8.9167875182004949E-4</v>
      </c>
      <c r="E34" s="53"/>
    </row>
    <row r="35" spans="1:7" ht="15.75" customHeight="1" x14ac:dyDescent="0.3">
      <c r="C35" s="95">
        <v>349.32</v>
      </c>
      <c r="D35" s="88">
        <f t="shared" si="0"/>
        <v>-9.5986595048841682E-3</v>
      </c>
      <c r="E35" s="53"/>
    </row>
    <row r="36" spans="1:7" ht="15.75" customHeight="1" x14ac:dyDescent="0.3">
      <c r="C36" s="95">
        <v>357.36</v>
      </c>
      <c r="D36" s="88">
        <f t="shared" si="0"/>
        <v>1.3196562004278638E-2</v>
      </c>
      <c r="E36" s="53"/>
    </row>
    <row r="37" spans="1:7" ht="15.75" customHeight="1" x14ac:dyDescent="0.3">
      <c r="C37" s="95">
        <v>347.57</v>
      </c>
      <c r="D37" s="88">
        <f t="shared" si="0"/>
        <v>-1.4560305977649693E-2</v>
      </c>
      <c r="E37" s="53"/>
    </row>
    <row r="38" spans="1:7" ht="15.75" customHeight="1" x14ac:dyDescent="0.3">
      <c r="C38" s="95">
        <v>352.7</v>
      </c>
      <c r="D38" s="88">
        <f t="shared" si="0"/>
        <v>-1.5593746057055494E-5</v>
      </c>
      <c r="E38" s="53"/>
    </row>
    <row r="39" spans="1:7" ht="15.75" customHeight="1" x14ac:dyDescent="0.3">
      <c r="C39" s="95">
        <v>347.02</v>
      </c>
      <c r="D39" s="88">
        <f t="shared" si="0"/>
        <v>-1.6119680583376032E-2</v>
      </c>
      <c r="E39" s="53"/>
    </row>
    <row r="40" spans="1:7" ht="15.75" customHeight="1" x14ac:dyDescent="0.3">
      <c r="C40" s="95">
        <v>357.44</v>
      </c>
      <c r="D40" s="88">
        <f t="shared" si="0"/>
        <v>1.3423380128747874E-2</v>
      </c>
      <c r="E40" s="53"/>
    </row>
    <row r="41" spans="1:7" ht="15.75" customHeight="1" x14ac:dyDescent="0.3">
      <c r="C41" s="95">
        <v>347.61</v>
      </c>
      <c r="D41" s="88">
        <f t="shared" si="0"/>
        <v>-1.4446896915414993E-2</v>
      </c>
      <c r="E41" s="53"/>
    </row>
    <row r="42" spans="1:7" ht="15.75" customHeight="1" x14ac:dyDescent="0.3">
      <c r="C42" s="95">
        <v>356.16</v>
      </c>
      <c r="D42" s="88">
        <f t="shared" si="0"/>
        <v>9.7942901372394548E-3</v>
      </c>
      <c r="E42" s="53"/>
    </row>
    <row r="43" spans="1:7" ht="16.5" customHeight="1" x14ac:dyDescent="0.3">
      <c r="C43" s="96">
        <v>348.95</v>
      </c>
      <c r="D43" s="89">
        <f t="shared" si="0"/>
        <v>-1.0647693330554606E-2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7054.1099999999979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352.70549999999992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57">
        <f>C46</f>
        <v>352.70549999999992</v>
      </c>
      <c r="C49" s="93">
        <f>-IF(C46&lt;=80,10%,IF(C46&lt;250,7.5%,5%))</f>
        <v>-0.05</v>
      </c>
      <c r="D49" s="81">
        <f>IF(C46&lt;=80,C46*0.9,IF(C46&lt;250,C46*0.925,C46*0.95))</f>
        <v>335.07022499999988</v>
      </c>
    </row>
    <row r="50" spans="1:6" ht="17.25" customHeight="1" x14ac:dyDescent="0.3">
      <c r="B50" s="258"/>
      <c r="C50" s="94">
        <f>IF(C46&lt;=80, 10%, IF(C46&lt;250, 7.5%, 5%))</f>
        <v>0.05</v>
      </c>
      <c r="D50" s="81">
        <f>IF(C46&lt;=80, C46*1.1, IF(C46&lt;250, C46*1.075, C46*1.05))</f>
        <v>370.34077499999995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BreakPreview" topLeftCell="A112" zoomScale="75" zoomScaleNormal="75" zoomScaleSheetLayoutView="75" workbookViewId="0">
      <selection activeCell="B112" sqref="B112"/>
    </sheetView>
  </sheetViews>
  <sheetFormatPr defaultRowHeight="13.5" x14ac:dyDescent="0.25"/>
  <cols>
    <col min="1" max="1" width="55.42578125" style="300" customWidth="1"/>
    <col min="2" max="2" width="33.7109375" style="300" customWidth="1"/>
    <col min="3" max="3" width="42.28515625" style="300" customWidth="1"/>
    <col min="4" max="4" width="30.5703125" style="300" customWidth="1"/>
    <col min="5" max="5" width="39.85546875" style="300" customWidth="1"/>
    <col min="6" max="6" width="30.7109375" style="300" customWidth="1"/>
    <col min="7" max="7" width="39.85546875" style="300" customWidth="1"/>
    <col min="8" max="8" width="41.140625" style="300" customWidth="1"/>
    <col min="9" max="9" width="30.28515625" style="300" customWidth="1"/>
    <col min="10" max="10" width="30.42578125" style="300" customWidth="1"/>
    <col min="11" max="11" width="21.28515625" style="300" customWidth="1"/>
    <col min="12" max="12" width="9.140625" style="300" customWidth="1"/>
    <col min="13" max="16384" width="9.140625" style="306"/>
  </cols>
  <sheetData>
    <row r="1" spans="1:8" x14ac:dyDescent="0.25">
      <c r="A1" s="299" t="s">
        <v>45</v>
      </c>
      <c r="B1" s="299"/>
      <c r="C1" s="299"/>
      <c r="D1" s="299"/>
      <c r="E1" s="299"/>
      <c r="F1" s="299"/>
      <c r="G1" s="299"/>
      <c r="H1" s="299"/>
    </row>
    <row r="2" spans="1:8" x14ac:dyDescent="0.25">
      <c r="A2" s="299"/>
      <c r="B2" s="299"/>
      <c r="C2" s="299"/>
      <c r="D2" s="299"/>
      <c r="E2" s="299"/>
      <c r="F2" s="299"/>
      <c r="G2" s="299"/>
      <c r="H2" s="299"/>
    </row>
    <row r="3" spans="1:8" x14ac:dyDescent="0.25">
      <c r="A3" s="299"/>
      <c r="B3" s="299"/>
      <c r="C3" s="299"/>
      <c r="D3" s="299"/>
      <c r="E3" s="299"/>
      <c r="F3" s="299"/>
      <c r="G3" s="299"/>
      <c r="H3" s="299"/>
    </row>
    <row r="4" spans="1:8" x14ac:dyDescent="0.25">
      <c r="A4" s="299"/>
      <c r="B4" s="299"/>
      <c r="C4" s="299"/>
      <c r="D4" s="299"/>
      <c r="E4" s="299"/>
      <c r="F4" s="299"/>
      <c r="G4" s="299"/>
      <c r="H4" s="299"/>
    </row>
    <row r="5" spans="1:8" x14ac:dyDescent="0.25">
      <c r="A5" s="299"/>
      <c r="B5" s="299"/>
      <c r="C5" s="299"/>
      <c r="D5" s="299"/>
      <c r="E5" s="299"/>
      <c r="F5" s="299"/>
      <c r="G5" s="299"/>
      <c r="H5" s="299"/>
    </row>
    <row r="6" spans="1:8" x14ac:dyDescent="0.25">
      <c r="A6" s="299"/>
      <c r="B6" s="299"/>
      <c r="C6" s="299"/>
      <c r="D6" s="299"/>
      <c r="E6" s="299"/>
      <c r="F6" s="299"/>
      <c r="G6" s="299"/>
      <c r="H6" s="299"/>
    </row>
    <row r="7" spans="1:8" x14ac:dyDescent="0.25">
      <c r="A7" s="299"/>
      <c r="B7" s="299"/>
      <c r="C7" s="299"/>
      <c r="D7" s="299"/>
      <c r="E7" s="299"/>
      <c r="F7" s="299"/>
      <c r="G7" s="299"/>
      <c r="H7" s="299"/>
    </row>
    <row r="8" spans="1:8" x14ac:dyDescent="0.25">
      <c r="A8" s="301" t="s">
        <v>46</v>
      </c>
      <c r="B8" s="301"/>
      <c r="C8" s="301"/>
      <c r="D8" s="301"/>
      <c r="E8" s="301"/>
      <c r="F8" s="301"/>
      <c r="G8" s="301"/>
      <c r="H8" s="301"/>
    </row>
    <row r="9" spans="1:8" x14ac:dyDescent="0.25">
      <c r="A9" s="301"/>
      <c r="B9" s="301"/>
      <c r="C9" s="301"/>
      <c r="D9" s="301"/>
      <c r="E9" s="301"/>
      <c r="F9" s="301"/>
      <c r="G9" s="301"/>
      <c r="H9" s="301"/>
    </row>
    <row r="10" spans="1:8" x14ac:dyDescent="0.25">
      <c r="A10" s="301"/>
      <c r="B10" s="301"/>
      <c r="C10" s="301"/>
      <c r="D10" s="301"/>
      <c r="E10" s="301"/>
      <c r="F10" s="301"/>
      <c r="G10" s="301"/>
      <c r="H10" s="301"/>
    </row>
    <row r="11" spans="1:8" x14ac:dyDescent="0.25">
      <c r="A11" s="301"/>
      <c r="B11" s="301"/>
      <c r="C11" s="301"/>
      <c r="D11" s="301"/>
      <c r="E11" s="301"/>
      <c r="F11" s="301"/>
      <c r="G11" s="301"/>
      <c r="H11" s="301"/>
    </row>
    <row r="12" spans="1:8" x14ac:dyDescent="0.25">
      <c r="A12" s="301"/>
      <c r="B12" s="301"/>
      <c r="C12" s="301"/>
      <c r="D12" s="301"/>
      <c r="E12" s="301"/>
      <c r="F12" s="301"/>
      <c r="G12" s="301"/>
      <c r="H12" s="301"/>
    </row>
    <row r="13" spans="1:8" x14ac:dyDescent="0.25">
      <c r="A13" s="301"/>
      <c r="B13" s="301"/>
      <c r="C13" s="301"/>
      <c r="D13" s="301"/>
      <c r="E13" s="301"/>
      <c r="F13" s="301"/>
      <c r="G13" s="301"/>
      <c r="H13" s="301"/>
    </row>
    <row r="14" spans="1:8" x14ac:dyDescent="0.25">
      <c r="A14" s="301"/>
      <c r="B14" s="301"/>
      <c r="C14" s="301"/>
      <c r="D14" s="301"/>
      <c r="E14" s="301"/>
      <c r="F14" s="301"/>
      <c r="G14" s="301"/>
      <c r="H14" s="301"/>
    </row>
    <row r="15" spans="1:8" ht="19.5" customHeight="1" thickBot="1" x14ac:dyDescent="0.3"/>
    <row r="16" spans="1:8" ht="19.5" customHeight="1" thickBot="1" x14ac:dyDescent="0.3">
      <c r="A16" s="302" t="s">
        <v>31</v>
      </c>
      <c r="B16" s="303"/>
      <c r="C16" s="303"/>
      <c r="D16" s="303"/>
      <c r="E16" s="303"/>
      <c r="F16" s="303"/>
      <c r="G16" s="303"/>
      <c r="H16" s="304"/>
    </row>
    <row r="17" spans="1:14" ht="18.75" x14ac:dyDescent="0.3">
      <c r="A17" s="305" t="s">
        <v>47</v>
      </c>
      <c r="B17" s="305"/>
    </row>
    <row r="18" spans="1:14" ht="18.75" x14ac:dyDescent="0.3">
      <c r="A18" s="307" t="s">
        <v>33</v>
      </c>
      <c r="B18" s="308" t="s">
        <v>5</v>
      </c>
      <c r="C18" s="308"/>
      <c r="D18" s="309"/>
      <c r="E18" s="309"/>
    </row>
    <row r="19" spans="1:14" ht="18.75" x14ac:dyDescent="0.3">
      <c r="A19" s="307" t="s">
        <v>34</v>
      </c>
      <c r="B19" s="310" t="s">
        <v>7</v>
      </c>
      <c r="C19" s="311">
        <v>24</v>
      </c>
    </row>
    <row r="20" spans="1:14" ht="18.75" x14ac:dyDescent="0.3">
      <c r="A20" s="307" t="s">
        <v>35</v>
      </c>
      <c r="B20" s="310" t="s">
        <v>9</v>
      </c>
    </row>
    <row r="21" spans="1:14" ht="18.75" x14ac:dyDescent="0.3">
      <c r="A21" s="307" t="s">
        <v>36</v>
      </c>
      <c r="B21" s="312" t="s">
        <v>11</v>
      </c>
      <c r="C21" s="312"/>
      <c r="D21" s="312"/>
      <c r="E21" s="312"/>
      <c r="F21" s="312"/>
      <c r="G21" s="312"/>
      <c r="H21" s="312"/>
      <c r="I21" s="312"/>
    </row>
    <row r="22" spans="1:14" ht="18.75" x14ac:dyDescent="0.3">
      <c r="A22" s="307" t="s">
        <v>37</v>
      </c>
      <c r="B22" s="313"/>
    </row>
    <row r="23" spans="1:14" ht="18.75" x14ac:dyDescent="0.3">
      <c r="A23" s="307" t="s">
        <v>38</v>
      </c>
      <c r="B23" s="313"/>
    </row>
    <row r="24" spans="1:14" ht="18.75" x14ac:dyDescent="0.3">
      <c r="A24" s="307"/>
      <c r="B24" s="314"/>
    </row>
    <row r="25" spans="1:14" ht="18.75" x14ac:dyDescent="0.3">
      <c r="A25" s="315" t="s">
        <v>1</v>
      </c>
      <c r="B25" s="314"/>
    </row>
    <row r="26" spans="1:14" ht="26.25" customHeight="1" x14ac:dyDescent="0.4">
      <c r="A26" s="316" t="s">
        <v>4</v>
      </c>
      <c r="B26" s="317" t="s">
        <v>116</v>
      </c>
      <c r="C26" s="318"/>
    </row>
    <row r="27" spans="1:14" ht="26.25" customHeight="1" x14ac:dyDescent="0.4">
      <c r="A27" s="319" t="s">
        <v>48</v>
      </c>
      <c r="B27" s="320" t="s">
        <v>117</v>
      </c>
    </row>
    <row r="28" spans="1:14" ht="27" customHeight="1" thickBot="1" x14ac:dyDescent="0.45">
      <c r="A28" s="319" t="s">
        <v>6</v>
      </c>
      <c r="B28" s="320">
        <v>99.7</v>
      </c>
    </row>
    <row r="29" spans="1:14" s="324" customFormat="1" ht="27" customHeight="1" thickBot="1" x14ac:dyDescent="0.45">
      <c r="A29" s="319" t="s">
        <v>49</v>
      </c>
      <c r="B29" s="320">
        <v>0</v>
      </c>
      <c r="C29" s="321" t="s">
        <v>50</v>
      </c>
      <c r="D29" s="322"/>
      <c r="E29" s="322"/>
      <c r="F29" s="322"/>
      <c r="G29" s="323"/>
      <c r="I29" s="325"/>
      <c r="J29" s="325"/>
      <c r="K29" s="325"/>
      <c r="L29" s="325"/>
    </row>
    <row r="30" spans="1:14" s="324" customFormat="1" ht="19.5" customHeight="1" thickBot="1" x14ac:dyDescent="0.35">
      <c r="A30" s="319" t="s">
        <v>51</v>
      </c>
      <c r="B30" s="326">
        <f>B28-B29</f>
        <v>99.7</v>
      </c>
      <c r="C30" s="327"/>
      <c r="D30" s="327"/>
      <c r="E30" s="327"/>
      <c r="F30" s="327"/>
      <c r="G30" s="328"/>
      <c r="I30" s="325"/>
      <c r="J30" s="325"/>
      <c r="K30" s="325"/>
      <c r="L30" s="325"/>
    </row>
    <row r="31" spans="1:14" s="324" customFormat="1" ht="27" customHeight="1" thickBot="1" x14ac:dyDescent="0.45">
      <c r="A31" s="319" t="s">
        <v>52</v>
      </c>
      <c r="B31" s="329">
        <v>767</v>
      </c>
      <c r="C31" s="330" t="s">
        <v>53</v>
      </c>
      <c r="D31" s="331"/>
      <c r="E31" s="331"/>
      <c r="F31" s="331"/>
      <c r="G31" s="331"/>
      <c r="H31" s="332"/>
      <c r="I31" s="325"/>
      <c r="J31" s="325"/>
      <c r="K31" s="325"/>
      <c r="L31" s="325"/>
    </row>
    <row r="32" spans="1:14" s="324" customFormat="1" ht="27" customHeight="1" thickBot="1" x14ac:dyDescent="0.45">
      <c r="A32" s="319" t="s">
        <v>54</v>
      </c>
      <c r="B32" s="329">
        <v>883.1</v>
      </c>
      <c r="C32" s="330" t="s">
        <v>55</v>
      </c>
      <c r="D32" s="331"/>
      <c r="E32" s="331"/>
      <c r="F32" s="331"/>
      <c r="G32" s="331"/>
      <c r="H32" s="332"/>
      <c r="I32" s="325"/>
      <c r="J32" s="325"/>
      <c r="K32" s="325"/>
      <c r="L32" s="333"/>
      <c r="M32" s="333"/>
      <c r="N32" s="334"/>
    </row>
    <row r="33" spans="1:14" s="324" customFormat="1" ht="17.25" customHeight="1" x14ac:dyDescent="0.3">
      <c r="A33" s="319"/>
      <c r="B33" s="335"/>
      <c r="C33" s="336"/>
      <c r="D33" s="336"/>
      <c r="E33" s="336"/>
      <c r="F33" s="336"/>
      <c r="G33" s="336"/>
      <c r="H33" s="336"/>
      <c r="I33" s="325"/>
      <c r="J33" s="325"/>
      <c r="K33" s="325"/>
      <c r="L33" s="333"/>
      <c r="M33" s="333"/>
      <c r="N33" s="334"/>
    </row>
    <row r="34" spans="1:14" s="324" customFormat="1" ht="18.75" x14ac:dyDescent="0.3">
      <c r="A34" s="319" t="s">
        <v>56</v>
      </c>
      <c r="B34" s="337">
        <f>B31/B32</f>
        <v>0.86853131015740004</v>
      </c>
      <c r="C34" s="311" t="s">
        <v>57</v>
      </c>
      <c r="D34" s="311"/>
      <c r="E34" s="311"/>
      <c r="F34" s="311"/>
      <c r="G34" s="311"/>
      <c r="I34" s="325"/>
      <c r="J34" s="325"/>
      <c r="K34" s="325"/>
      <c r="L34" s="333"/>
      <c r="M34" s="333"/>
      <c r="N34" s="334"/>
    </row>
    <row r="35" spans="1:14" s="324" customFormat="1" ht="19.5" customHeight="1" thickBot="1" x14ac:dyDescent="0.35">
      <c r="A35" s="319"/>
      <c r="B35" s="326"/>
      <c r="G35" s="311"/>
      <c r="I35" s="325"/>
      <c r="J35" s="325"/>
      <c r="K35" s="325"/>
      <c r="L35" s="333"/>
      <c r="M35" s="333"/>
      <c r="N35" s="334"/>
    </row>
    <row r="36" spans="1:14" s="324" customFormat="1" ht="27" customHeight="1" thickBot="1" x14ac:dyDescent="0.45">
      <c r="A36" s="338" t="s">
        <v>107</v>
      </c>
      <c r="B36" s="339">
        <v>50</v>
      </c>
      <c r="C36" s="311"/>
      <c r="D36" s="340" t="s">
        <v>58</v>
      </c>
      <c r="E36" s="341"/>
      <c r="F36" s="340" t="s">
        <v>59</v>
      </c>
      <c r="G36" s="342"/>
      <c r="J36" s="325"/>
      <c r="K36" s="325"/>
      <c r="L36" s="333"/>
      <c r="M36" s="333"/>
      <c r="N36" s="334"/>
    </row>
    <row r="37" spans="1:14" s="324" customFormat="1" ht="15.75" customHeight="1" x14ac:dyDescent="0.4">
      <c r="A37" s="343" t="s">
        <v>125</v>
      </c>
      <c r="B37" s="344">
        <v>5</v>
      </c>
      <c r="C37" s="345" t="s">
        <v>108</v>
      </c>
      <c r="D37" s="346" t="s">
        <v>62</v>
      </c>
      <c r="E37" s="347" t="s">
        <v>63</v>
      </c>
      <c r="F37" s="346" t="s">
        <v>62</v>
      </c>
      <c r="G37" s="348" t="s">
        <v>63</v>
      </c>
      <c r="J37" s="325"/>
      <c r="K37" s="325"/>
      <c r="L37" s="333"/>
      <c r="M37" s="333"/>
      <c r="N37" s="334"/>
    </row>
    <row r="38" spans="1:14" s="324" customFormat="1" ht="26.25" customHeight="1" x14ac:dyDescent="0.4">
      <c r="A38" s="343" t="s">
        <v>126</v>
      </c>
      <c r="B38" s="344">
        <v>50</v>
      </c>
      <c r="C38" s="349">
        <v>1</v>
      </c>
      <c r="D38" s="350">
        <v>871215</v>
      </c>
      <c r="E38" s="351">
        <f>IF(ISBLANK(D38),"-",$D$48/$D$45*D38)</f>
        <v>969898.69081206538</v>
      </c>
      <c r="F38" s="350">
        <v>1073627</v>
      </c>
      <c r="G38" s="352">
        <f>IF(ISBLANK(F38),"-",$D$48/$F$45*F38)</f>
        <v>976780.77286074706</v>
      </c>
      <c r="J38" s="325"/>
      <c r="K38" s="325"/>
      <c r="L38" s="333"/>
      <c r="M38" s="333"/>
      <c r="N38" s="334"/>
    </row>
    <row r="39" spans="1:14" s="324" customFormat="1" ht="26.25" customHeight="1" x14ac:dyDescent="0.4">
      <c r="A39" s="343" t="s">
        <v>127</v>
      </c>
      <c r="B39" s="344">
        <v>1</v>
      </c>
      <c r="C39" s="353">
        <v>2</v>
      </c>
      <c r="D39" s="354">
        <v>882061</v>
      </c>
      <c r="E39" s="355">
        <f>IF(ISBLANK(D39),"-",$D$48/$D$45*D39)</f>
        <v>981973.23176986305</v>
      </c>
      <c r="F39" s="354">
        <v>1071937</v>
      </c>
      <c r="G39" s="356">
        <f>IF(ISBLANK(F39),"-",$D$48/$F$45*F39)</f>
        <v>975243.21884418954</v>
      </c>
      <c r="J39" s="325"/>
      <c r="K39" s="325"/>
      <c r="L39" s="333"/>
      <c r="M39" s="333"/>
      <c r="N39" s="334"/>
    </row>
    <row r="40" spans="1:14" ht="26.25" customHeight="1" x14ac:dyDescent="0.4">
      <c r="A40" s="343" t="s">
        <v>128</v>
      </c>
      <c r="B40" s="344">
        <v>1</v>
      </c>
      <c r="C40" s="353">
        <v>3</v>
      </c>
      <c r="D40" s="354">
        <v>878102</v>
      </c>
      <c r="E40" s="355">
        <f>IF(ISBLANK(D40),"-",$D$48/$D$45*D40)</f>
        <v>977565.79053328547</v>
      </c>
      <c r="F40" s="354">
        <v>1071066</v>
      </c>
      <c r="G40" s="356">
        <f>IF(ISBLANK(F40),"-",$D$48/$F$45*F40)</f>
        <v>974450.78715873288</v>
      </c>
      <c r="L40" s="333"/>
      <c r="M40" s="333"/>
      <c r="N40" s="311"/>
    </row>
    <row r="41" spans="1:14" ht="26.25" customHeight="1" x14ac:dyDescent="0.4">
      <c r="A41" s="343" t="s">
        <v>129</v>
      </c>
      <c r="B41" s="344">
        <v>1</v>
      </c>
      <c r="C41" s="357">
        <v>4</v>
      </c>
      <c r="D41" s="358"/>
      <c r="E41" s="359" t="str">
        <f>IF(ISBLANK(D41),"-",$D$48/$D$45*D41)</f>
        <v>-</v>
      </c>
      <c r="F41" s="358"/>
      <c r="G41" s="360" t="str">
        <f>IF(ISBLANK(F41),"-",$D$48/$F$45*F41)</f>
        <v>-</v>
      </c>
      <c r="L41" s="333"/>
      <c r="M41" s="333"/>
      <c r="N41" s="311"/>
    </row>
    <row r="42" spans="1:14" ht="27" customHeight="1" thickBot="1" x14ac:dyDescent="0.45">
      <c r="A42" s="343" t="s">
        <v>130</v>
      </c>
      <c r="B42" s="344">
        <v>1</v>
      </c>
      <c r="C42" s="361" t="s">
        <v>69</v>
      </c>
      <c r="D42" s="362">
        <f>AVERAGE(D38:D41)</f>
        <v>877126</v>
      </c>
      <c r="E42" s="363">
        <f>AVERAGE(E38:E41)</f>
        <v>976479.23770507134</v>
      </c>
      <c r="F42" s="364">
        <f>AVERAGE(F38:F41)</f>
        <v>1072210</v>
      </c>
      <c r="G42" s="365">
        <f>AVERAGE(G38:G41)</f>
        <v>975491.59295455646</v>
      </c>
      <c r="H42" s="366"/>
    </row>
    <row r="43" spans="1:14" ht="26.25" customHeight="1" x14ac:dyDescent="0.4">
      <c r="A43" s="343" t="s">
        <v>131</v>
      </c>
      <c r="B43" s="320">
        <v>1</v>
      </c>
      <c r="C43" s="367" t="s">
        <v>99</v>
      </c>
      <c r="D43" s="368">
        <v>15.56</v>
      </c>
      <c r="E43" s="311"/>
      <c r="F43" s="369">
        <v>19.04</v>
      </c>
      <c r="H43" s="366"/>
    </row>
    <row r="44" spans="1:14" ht="26.25" customHeight="1" x14ac:dyDescent="0.4">
      <c r="A44" s="343" t="s">
        <v>132</v>
      </c>
      <c r="B44" s="320">
        <v>1</v>
      </c>
      <c r="C44" s="370" t="s">
        <v>100</v>
      </c>
      <c r="D44" s="371">
        <f>D43*$B$34</f>
        <v>13.514347186049145</v>
      </c>
      <c r="E44" s="372"/>
      <c r="F44" s="373">
        <f>F43*$B$34</f>
        <v>16.536836145396897</v>
      </c>
      <c r="H44" s="366"/>
    </row>
    <row r="45" spans="1:14" ht="19.5" customHeight="1" thickBot="1" x14ac:dyDescent="0.35">
      <c r="A45" s="343" t="s">
        <v>72</v>
      </c>
      <c r="B45" s="326">
        <f>(B44/B43)*(B42/B41)*(B40/B39)*(B38/B37)*B36</f>
        <v>500</v>
      </c>
      <c r="C45" s="370" t="s">
        <v>73</v>
      </c>
      <c r="D45" s="374">
        <f>D44*$B$30/100</f>
        <v>13.473804144490998</v>
      </c>
      <c r="E45" s="375"/>
      <c r="F45" s="376">
        <f>F44*$B$30/100</f>
        <v>16.487225636960705</v>
      </c>
      <c r="H45" s="366"/>
    </row>
    <row r="46" spans="1:14" ht="19.5" customHeight="1" thickBot="1" x14ac:dyDescent="0.35">
      <c r="A46" s="377" t="s">
        <v>74</v>
      </c>
      <c r="B46" s="378"/>
      <c r="C46" s="370" t="s">
        <v>75</v>
      </c>
      <c r="D46" s="371">
        <f>D45/$B$45</f>
        <v>2.6947608288981996E-2</v>
      </c>
      <c r="E46" s="375"/>
      <c r="F46" s="379">
        <f>F45/$B$45</f>
        <v>3.2974451273921408E-2</v>
      </c>
      <c r="H46" s="366"/>
    </row>
    <row r="47" spans="1:14" ht="27" customHeight="1" thickBot="1" x14ac:dyDescent="0.45">
      <c r="A47" s="380"/>
      <c r="B47" s="381"/>
      <c r="C47" s="370" t="s">
        <v>109</v>
      </c>
      <c r="D47" s="382">
        <v>0.03</v>
      </c>
      <c r="F47" s="383"/>
      <c r="H47" s="366"/>
    </row>
    <row r="48" spans="1:14" ht="18.75" x14ac:dyDescent="0.3">
      <c r="C48" s="370" t="s">
        <v>76</v>
      </c>
      <c r="D48" s="371">
        <f>D47*$B$45</f>
        <v>15</v>
      </c>
      <c r="F48" s="383"/>
      <c r="H48" s="366"/>
    </row>
    <row r="49" spans="1:12" ht="19.5" customHeight="1" thickBot="1" x14ac:dyDescent="0.35">
      <c r="C49" s="384" t="s">
        <v>77</v>
      </c>
      <c r="D49" s="385">
        <f>D48/B34</f>
        <v>17.270534550195567</v>
      </c>
      <c r="F49" s="386"/>
      <c r="H49" s="366"/>
    </row>
    <row r="50" spans="1:12" ht="18.75" x14ac:dyDescent="0.3">
      <c r="C50" s="387" t="s">
        <v>78</v>
      </c>
      <c r="D50" s="388">
        <f>AVERAGE(E38:E41,G38:G41)</f>
        <v>975985.41532981396</v>
      </c>
      <c r="F50" s="386"/>
      <c r="H50" s="366"/>
    </row>
    <row r="51" spans="1:12" ht="18.75" x14ac:dyDescent="0.3">
      <c r="C51" s="389" t="s">
        <v>79</v>
      </c>
      <c r="D51" s="390">
        <f>STDEV(E38:E41,G38:G41)/D50</f>
        <v>4.0711349520041679E-3</v>
      </c>
      <c r="F51" s="386"/>
    </row>
    <row r="52" spans="1:12" ht="19.5" customHeight="1" thickBot="1" x14ac:dyDescent="0.35">
      <c r="C52" s="391" t="s">
        <v>20</v>
      </c>
      <c r="D52" s="392">
        <f>COUNT(E38:E41,G38:G41)</f>
        <v>6</v>
      </c>
      <c r="F52" s="386"/>
    </row>
    <row r="54" spans="1:12" ht="18.75" x14ac:dyDescent="0.3">
      <c r="A54" s="305" t="s">
        <v>1</v>
      </c>
      <c r="B54" s="393" t="s">
        <v>80</v>
      </c>
    </row>
    <row r="55" spans="1:12" ht="18.75" x14ac:dyDescent="0.3">
      <c r="A55" s="311" t="s">
        <v>81</v>
      </c>
      <c r="B55" s="394" t="str">
        <f>B21</f>
        <v>Quetiapine Fumarate Ph.Eur. equivalent to Quetiapine 200 mg.</v>
      </c>
    </row>
    <row r="56" spans="1:12" ht="26.25" customHeight="1" x14ac:dyDescent="0.4">
      <c r="A56" s="394" t="s">
        <v>82</v>
      </c>
      <c r="B56" s="320">
        <v>200</v>
      </c>
      <c r="C56" s="311" t="str">
        <f>B20</f>
        <v>Quetiapine 200mg</v>
      </c>
      <c r="H56" s="372"/>
    </row>
    <row r="57" spans="1:12" ht="18.75" x14ac:dyDescent="0.3">
      <c r="A57" s="394" t="s">
        <v>83</v>
      </c>
      <c r="B57" s="395">
        <f>[1]Uniformity!C46</f>
        <v>352.70549999999992</v>
      </c>
      <c r="H57" s="372"/>
    </row>
    <row r="58" spans="1:12" ht="19.5" customHeight="1" thickBot="1" x14ac:dyDescent="0.35">
      <c r="H58" s="372"/>
    </row>
    <row r="59" spans="1:12" s="324" customFormat="1" ht="27" customHeight="1" thickBot="1" x14ac:dyDescent="0.45">
      <c r="A59" s="338" t="s">
        <v>110</v>
      </c>
      <c r="B59" s="339">
        <v>250</v>
      </c>
      <c r="C59" s="311"/>
      <c r="D59" s="396" t="s">
        <v>84</v>
      </c>
      <c r="E59" s="397" t="s">
        <v>61</v>
      </c>
      <c r="F59" s="397" t="s">
        <v>62</v>
      </c>
      <c r="G59" s="397" t="s">
        <v>85</v>
      </c>
      <c r="H59" s="345" t="s">
        <v>86</v>
      </c>
      <c r="L59" s="325"/>
    </row>
    <row r="60" spans="1:12" s="324" customFormat="1" ht="22.5" customHeight="1" x14ac:dyDescent="0.4">
      <c r="A60" s="343" t="s">
        <v>133</v>
      </c>
      <c r="B60" s="344">
        <v>3</v>
      </c>
      <c r="C60" s="398" t="s">
        <v>87</v>
      </c>
      <c r="D60" s="399">
        <v>437.5</v>
      </c>
      <c r="E60" s="400">
        <v>1</v>
      </c>
      <c r="F60" s="401">
        <v>977784</v>
      </c>
      <c r="G60" s="402">
        <f>IF(ISBLANK(F60),"-",(F60/$D$50*$D$47*$B$68)*($B$57/$D$60))</f>
        <v>201.91741697021649</v>
      </c>
      <c r="H60" s="403">
        <f t="shared" ref="H60:H71" si="0">IF(ISBLANK(F60),"-",G60/$B$56)</f>
        <v>1.0095870848510824</v>
      </c>
      <c r="L60" s="325"/>
    </row>
    <row r="61" spans="1:12" s="324" customFormat="1" ht="26.25" customHeight="1" x14ac:dyDescent="0.4">
      <c r="A61" s="343" t="s">
        <v>134</v>
      </c>
      <c r="B61" s="344">
        <v>100</v>
      </c>
      <c r="C61" s="404"/>
      <c r="D61" s="405"/>
      <c r="E61" s="406">
        <v>2</v>
      </c>
      <c r="F61" s="354">
        <v>974209</v>
      </c>
      <c r="G61" s="407">
        <f>IF(ISBLANK(F61),"-",(F61/$D$50*$D$47*$B$68)*($B$57/$D$60))</f>
        <v>201.17916111241095</v>
      </c>
      <c r="H61" s="408">
        <f t="shared" si="0"/>
        <v>1.0058958055620548</v>
      </c>
      <c r="L61" s="325"/>
    </row>
    <row r="62" spans="1:12" s="324" customFormat="1" ht="26.25" customHeight="1" x14ac:dyDescent="0.4">
      <c r="A62" s="343" t="s">
        <v>135</v>
      </c>
      <c r="B62" s="344">
        <v>1</v>
      </c>
      <c r="C62" s="404"/>
      <c r="D62" s="405"/>
      <c r="E62" s="406">
        <v>3</v>
      </c>
      <c r="F62" s="354">
        <v>976644</v>
      </c>
      <c r="G62" s="407">
        <f>IF(ISBLANK(F62),"-",(F62/$D$50*$D$47*$B$68)*($B$57/$D$60))</f>
        <v>201.6820011162589</v>
      </c>
      <c r="H62" s="408">
        <f t="shared" si="0"/>
        <v>1.0084100055812946</v>
      </c>
      <c r="L62" s="325"/>
    </row>
    <row r="63" spans="1:12" ht="21" customHeight="1" thickBot="1" x14ac:dyDescent="0.45">
      <c r="A63" s="343" t="s">
        <v>136</v>
      </c>
      <c r="B63" s="344">
        <v>1</v>
      </c>
      <c r="C63" s="409"/>
      <c r="D63" s="410"/>
      <c r="E63" s="411">
        <v>4</v>
      </c>
      <c r="F63" s="412"/>
      <c r="G63" s="407" t="str">
        <f>IF(ISBLANK(F63),"-",(F63/$D$50*$D$47*$B$68)*($B$57/$D$60))</f>
        <v>-</v>
      </c>
      <c r="H63" s="408" t="str">
        <f t="shared" si="0"/>
        <v>-</v>
      </c>
    </row>
    <row r="64" spans="1:12" ht="26.25" customHeight="1" x14ac:dyDescent="0.4">
      <c r="A64" s="343" t="s">
        <v>137</v>
      </c>
      <c r="B64" s="344">
        <v>1</v>
      </c>
      <c r="C64" s="398" t="s">
        <v>92</v>
      </c>
      <c r="D64" s="399">
        <v>446.76</v>
      </c>
      <c r="E64" s="400">
        <v>1</v>
      </c>
      <c r="F64" s="401">
        <v>984980</v>
      </c>
      <c r="G64" s="413">
        <f>IF(ISBLANK(F64),"-",(F64/$D$50*$D$47*$B$68)*($B$57/$D$64))</f>
        <v>199.18748257653422</v>
      </c>
      <c r="H64" s="414">
        <f t="shared" si="0"/>
        <v>0.99593741288267112</v>
      </c>
    </row>
    <row r="65" spans="1:8" ht="26.25" customHeight="1" x14ac:dyDescent="0.4">
      <c r="A65" s="343" t="s">
        <v>138</v>
      </c>
      <c r="B65" s="344">
        <v>1</v>
      </c>
      <c r="C65" s="404"/>
      <c r="D65" s="405"/>
      <c r="E65" s="406">
        <v>2</v>
      </c>
      <c r="F65" s="354">
        <v>983706</v>
      </c>
      <c r="G65" s="415">
        <f>IF(ISBLANK(F65),"-",(F65/$D$50*$D$47*$B$68)*($B$57/$D$64))</f>
        <v>198.92984805319114</v>
      </c>
      <c r="H65" s="416">
        <f t="shared" si="0"/>
        <v>0.99464924026595569</v>
      </c>
    </row>
    <row r="66" spans="1:8" ht="26.25" customHeight="1" x14ac:dyDescent="0.4">
      <c r="A66" s="343" t="s">
        <v>139</v>
      </c>
      <c r="B66" s="344">
        <v>1</v>
      </c>
      <c r="C66" s="404"/>
      <c r="D66" s="405"/>
      <c r="E66" s="406">
        <v>3</v>
      </c>
      <c r="F66" s="354">
        <v>982692</v>
      </c>
      <c r="G66" s="415">
        <f>IF(ISBLANK(F66),"-",(F66/$D$50*$D$47*$B$68)*($B$57/$D$64))</f>
        <v>198.72479200399968</v>
      </c>
      <c r="H66" s="416">
        <f t="shared" si="0"/>
        <v>0.99362396001999842</v>
      </c>
    </row>
    <row r="67" spans="1:8" ht="21" customHeight="1" thickBot="1" x14ac:dyDescent="0.45">
      <c r="A67" s="343" t="s">
        <v>140</v>
      </c>
      <c r="B67" s="344">
        <v>1</v>
      </c>
      <c r="C67" s="409"/>
      <c r="D67" s="410"/>
      <c r="E67" s="411">
        <v>4</v>
      </c>
      <c r="F67" s="412"/>
      <c r="G67" s="417" t="str">
        <f>IF(ISBLANK(F67),"-",(F67/$D$50*$D$47*$B$68)*($B$57/$D$64))</f>
        <v>-</v>
      </c>
      <c r="H67" s="418" t="str">
        <f t="shared" si="0"/>
        <v>-</v>
      </c>
    </row>
    <row r="68" spans="1:8" ht="21.75" customHeight="1" x14ac:dyDescent="0.4">
      <c r="A68" s="343" t="s">
        <v>96</v>
      </c>
      <c r="B68" s="419">
        <f>(B67/B66)*(B65/B64)*(B63/B62)*(B61/B60)*B59</f>
        <v>8333.3333333333339</v>
      </c>
      <c r="C68" s="398" t="s">
        <v>97</v>
      </c>
      <c r="D68" s="399">
        <v>448.37</v>
      </c>
      <c r="E68" s="400">
        <v>1</v>
      </c>
      <c r="F68" s="401">
        <v>982705</v>
      </c>
      <c r="G68" s="413">
        <f>IF(ISBLANK(F68),"-",(F68/$D$50*$D$47*$B$68)*($B$57/$D$68))</f>
        <v>198.01383360542076</v>
      </c>
      <c r="H68" s="408">
        <f t="shared" si="0"/>
        <v>0.99006916802710376</v>
      </c>
    </row>
    <row r="69" spans="1:8" ht="21.75" customHeight="1" thickBot="1" x14ac:dyDescent="0.45">
      <c r="A69" s="420" t="s">
        <v>98</v>
      </c>
      <c r="B69" s="421">
        <f>D47*B68/B56*B57</f>
        <v>440.88187499999992</v>
      </c>
      <c r="C69" s="404"/>
      <c r="D69" s="405"/>
      <c r="E69" s="406">
        <v>2</v>
      </c>
      <c r="F69" s="354">
        <v>984051</v>
      </c>
      <c r="G69" s="415">
        <f>IF(ISBLANK(F69),"-",(F69/$D$50*$D$47*$B$68)*($B$57/$D$68))</f>
        <v>198.28505092906607</v>
      </c>
      <c r="H69" s="408">
        <f t="shared" si="0"/>
        <v>0.99142525464533038</v>
      </c>
    </row>
    <row r="70" spans="1:8" ht="22.5" customHeight="1" x14ac:dyDescent="0.4">
      <c r="A70" s="422" t="s">
        <v>74</v>
      </c>
      <c r="B70" s="423"/>
      <c r="C70" s="404"/>
      <c r="D70" s="405"/>
      <c r="E70" s="406">
        <v>3</v>
      </c>
      <c r="F70" s="354">
        <v>983228</v>
      </c>
      <c r="G70" s="415">
        <f>IF(ISBLANK(F70),"-",(F70/$D$50*$D$47*$B$68)*($B$57/$D$68))</f>
        <v>198.11921745405854</v>
      </c>
      <c r="H70" s="408">
        <f t="shared" si="0"/>
        <v>0.99059608727029269</v>
      </c>
    </row>
    <row r="71" spans="1:8" ht="21.75" customHeight="1" thickBot="1" x14ac:dyDescent="0.45">
      <c r="A71" s="424"/>
      <c r="B71" s="425"/>
      <c r="C71" s="426"/>
      <c r="D71" s="410"/>
      <c r="E71" s="411">
        <v>4</v>
      </c>
      <c r="F71" s="412"/>
      <c r="G71" s="417" t="str">
        <f>IF(ISBLANK(F71),"-",(F71/$D$50*$D$47*$B$68)*($B$57/$D$68))</f>
        <v>-</v>
      </c>
      <c r="H71" s="427" t="str">
        <f t="shared" si="0"/>
        <v>-</v>
      </c>
    </row>
    <row r="72" spans="1:8" ht="26.25" customHeight="1" x14ac:dyDescent="0.4">
      <c r="A72" s="372"/>
      <c r="B72" s="372"/>
      <c r="C72" s="372"/>
      <c r="D72" s="372"/>
      <c r="E72" s="372"/>
      <c r="F72" s="372"/>
      <c r="G72" s="428" t="s">
        <v>69</v>
      </c>
      <c r="H72" s="429">
        <f>AVERAGE(H60:H71)</f>
        <v>0.99779933545619803</v>
      </c>
    </row>
    <row r="73" spans="1:8" ht="26.25" customHeight="1" x14ac:dyDescent="0.4">
      <c r="C73" s="372"/>
      <c r="D73" s="372"/>
      <c r="E73" s="372"/>
      <c r="F73" s="372"/>
      <c r="G73" s="389" t="s">
        <v>79</v>
      </c>
      <c r="H73" s="430">
        <f>STDEV(H60:H71)/H72</f>
        <v>7.9245957793776835E-3</v>
      </c>
    </row>
    <row r="74" spans="1:8" ht="27" customHeight="1" thickBot="1" x14ac:dyDescent="0.45">
      <c r="A74" s="372"/>
      <c r="B74" s="372"/>
      <c r="C74" s="372"/>
      <c r="D74" s="372"/>
      <c r="E74" s="375"/>
      <c r="F74" s="372"/>
      <c r="G74" s="391" t="s">
        <v>20</v>
      </c>
      <c r="H74" s="431">
        <f>COUNT(H60:H71)</f>
        <v>9</v>
      </c>
    </row>
    <row r="75" spans="1:8" ht="18.75" x14ac:dyDescent="0.3">
      <c r="A75" s="372"/>
      <c r="B75" s="372"/>
      <c r="C75" s="372"/>
      <c r="D75" s="372"/>
      <c r="E75" s="375"/>
      <c r="F75" s="372"/>
      <c r="G75" s="319"/>
      <c r="H75" s="326"/>
    </row>
    <row r="76" spans="1:8" ht="18.75" x14ac:dyDescent="0.3">
      <c r="A76" s="316" t="s">
        <v>111</v>
      </c>
      <c r="B76" s="319" t="s">
        <v>105</v>
      </c>
      <c r="C76" s="432" t="str">
        <f>B20</f>
        <v>Quetiapine 200mg</v>
      </c>
      <c r="D76" s="432"/>
      <c r="E76" s="311" t="s">
        <v>112</v>
      </c>
      <c r="F76" s="311"/>
      <c r="G76" s="433">
        <f>H72</f>
        <v>0.99779933545619803</v>
      </c>
      <c r="H76" s="326"/>
    </row>
    <row r="77" spans="1:8" ht="18.75" x14ac:dyDescent="0.3">
      <c r="A77" s="372"/>
      <c r="B77" s="372"/>
      <c r="C77" s="372"/>
      <c r="D77" s="372"/>
      <c r="E77" s="375"/>
      <c r="F77" s="372"/>
      <c r="G77" s="319"/>
      <c r="H77" s="326"/>
    </row>
    <row r="78" spans="1:8" ht="26.25" customHeight="1" x14ac:dyDescent="0.4">
      <c r="A78" s="315" t="s">
        <v>113</v>
      </c>
      <c r="B78" s="315" t="s">
        <v>114</v>
      </c>
      <c r="D78" s="434" t="s">
        <v>118</v>
      </c>
    </row>
    <row r="79" spans="1:8" ht="18.75" x14ac:dyDescent="0.3">
      <c r="A79" s="315"/>
      <c r="B79" s="315"/>
    </row>
    <row r="80" spans="1:8" ht="26.25" customHeight="1" x14ac:dyDescent="0.4">
      <c r="A80" s="316" t="s">
        <v>4</v>
      </c>
      <c r="B80" s="320" t="str">
        <f>B26</f>
        <v>Quetiapine fumarate</v>
      </c>
      <c r="C80" s="318"/>
    </row>
    <row r="81" spans="1:12" ht="26.25" customHeight="1" x14ac:dyDescent="0.4">
      <c r="A81" s="319" t="s">
        <v>48</v>
      </c>
      <c r="B81" s="320" t="str">
        <f>B27</f>
        <v>Q3-1</v>
      </c>
    </row>
    <row r="82" spans="1:12" ht="27" customHeight="1" thickBot="1" x14ac:dyDescent="0.45">
      <c r="A82" s="319" t="s">
        <v>6</v>
      </c>
      <c r="B82" s="320">
        <f>B28</f>
        <v>99.7</v>
      </c>
    </row>
    <row r="83" spans="1:12" s="324" customFormat="1" ht="27" customHeight="1" thickBot="1" x14ac:dyDescent="0.45">
      <c r="A83" s="319" t="s">
        <v>49</v>
      </c>
      <c r="B83" s="320">
        <f>B29</f>
        <v>0</v>
      </c>
      <c r="C83" s="321" t="s">
        <v>50</v>
      </c>
      <c r="D83" s="322"/>
      <c r="E83" s="322"/>
      <c r="F83" s="322"/>
      <c r="G83" s="323"/>
      <c r="I83" s="325"/>
      <c r="J83" s="325"/>
      <c r="K83" s="325"/>
      <c r="L83" s="325"/>
    </row>
    <row r="84" spans="1:12" s="324" customFormat="1" ht="18.75" x14ac:dyDescent="0.3">
      <c r="A84" s="319" t="s">
        <v>51</v>
      </c>
      <c r="B84" s="326">
        <f>B82-B83</f>
        <v>99.7</v>
      </c>
      <c r="C84" s="327"/>
      <c r="D84" s="327"/>
      <c r="E84" s="327"/>
      <c r="F84" s="327"/>
      <c r="G84" s="328"/>
      <c r="I84" s="325"/>
      <c r="J84" s="325"/>
      <c r="K84" s="325"/>
      <c r="L84" s="325"/>
    </row>
    <row r="85" spans="1:12" s="324" customFormat="1" ht="19.5" customHeight="1" thickBot="1" x14ac:dyDescent="0.35">
      <c r="A85" s="319"/>
      <c r="B85" s="326"/>
      <c r="C85" s="327"/>
      <c r="D85" s="327"/>
      <c r="E85" s="327"/>
      <c r="F85" s="327"/>
      <c r="G85" s="328"/>
      <c r="I85" s="325"/>
      <c r="J85" s="325"/>
      <c r="K85" s="325"/>
      <c r="L85" s="325"/>
    </row>
    <row r="86" spans="1:12" s="324" customFormat="1" ht="27" customHeight="1" thickBot="1" x14ac:dyDescent="0.45">
      <c r="A86" s="319" t="s">
        <v>52</v>
      </c>
      <c r="B86" s="329">
        <v>1</v>
      </c>
      <c r="C86" s="330" t="s">
        <v>53</v>
      </c>
      <c r="D86" s="331"/>
      <c r="E86" s="331"/>
      <c r="F86" s="331"/>
      <c r="G86" s="331"/>
      <c r="H86" s="332"/>
      <c r="I86" s="325"/>
      <c r="J86" s="325"/>
      <c r="K86" s="325"/>
      <c r="L86" s="325"/>
    </row>
    <row r="87" spans="1:12" s="324" customFormat="1" ht="27" customHeight="1" thickBot="1" x14ac:dyDescent="0.45">
      <c r="A87" s="319" t="s">
        <v>54</v>
      </c>
      <c r="B87" s="329">
        <v>1</v>
      </c>
      <c r="C87" s="330" t="s">
        <v>55</v>
      </c>
      <c r="D87" s="331"/>
      <c r="E87" s="331"/>
      <c r="F87" s="331"/>
      <c r="G87" s="331"/>
      <c r="H87" s="332"/>
      <c r="I87" s="325"/>
      <c r="J87" s="325"/>
      <c r="K87" s="325"/>
      <c r="L87" s="325"/>
    </row>
    <row r="88" spans="1:12" s="324" customFormat="1" ht="18.75" x14ac:dyDescent="0.3">
      <c r="A88" s="319"/>
      <c r="B88" s="326"/>
      <c r="C88" s="327"/>
      <c r="D88" s="327"/>
      <c r="E88" s="327"/>
      <c r="F88" s="327"/>
      <c r="G88" s="328"/>
      <c r="I88" s="325"/>
      <c r="J88" s="325"/>
      <c r="K88" s="325"/>
      <c r="L88" s="325"/>
    </row>
    <row r="89" spans="1:12" ht="18.75" x14ac:dyDescent="0.3">
      <c r="A89" s="319" t="s">
        <v>56</v>
      </c>
      <c r="B89" s="337">
        <f>B86/B87</f>
        <v>1</v>
      </c>
      <c r="C89" s="311" t="s">
        <v>57</v>
      </c>
    </row>
    <row r="90" spans="1:12" ht="19.5" customHeight="1" thickBot="1" x14ac:dyDescent="0.35">
      <c r="A90" s="319"/>
      <c r="B90" s="337"/>
    </row>
    <row r="91" spans="1:12" ht="27" customHeight="1" thickBot="1" x14ac:dyDescent="0.45">
      <c r="A91" s="338" t="s">
        <v>107</v>
      </c>
      <c r="B91" s="339">
        <v>50</v>
      </c>
      <c r="D91" s="435" t="s">
        <v>58</v>
      </c>
      <c r="E91" s="436"/>
      <c r="F91" s="340" t="s">
        <v>59</v>
      </c>
      <c r="G91" s="342"/>
    </row>
    <row r="92" spans="1:12" ht="26.25" customHeight="1" x14ac:dyDescent="0.4">
      <c r="A92" s="343" t="s">
        <v>125</v>
      </c>
      <c r="B92" s="344">
        <v>5</v>
      </c>
      <c r="C92" s="437" t="s">
        <v>108</v>
      </c>
      <c r="D92" s="346" t="s">
        <v>62</v>
      </c>
      <c r="E92" s="347" t="s">
        <v>63</v>
      </c>
      <c r="F92" s="346" t="s">
        <v>62</v>
      </c>
      <c r="G92" s="348" t="s">
        <v>63</v>
      </c>
    </row>
    <row r="93" spans="1:12" ht="26.25" customHeight="1" x14ac:dyDescent="0.4">
      <c r="A93" s="343" t="s">
        <v>126</v>
      </c>
      <c r="B93" s="344">
        <v>50</v>
      </c>
      <c r="C93" s="438">
        <v>1</v>
      </c>
      <c r="D93" s="350">
        <v>0.222</v>
      </c>
      <c r="E93" s="351">
        <f>IF(ISBLANK(D93),"-",$D$103/$D$100*D93)</f>
        <v>1.4985396326269338</v>
      </c>
      <c r="F93" s="350">
        <v>0.19400000000000001</v>
      </c>
      <c r="G93" s="352">
        <f>IF(ISBLANK(F93),"-",$D$103/$F$100*F93)</f>
        <v>1.4982963829503446</v>
      </c>
    </row>
    <row r="94" spans="1:12" ht="26.25" customHeight="1" x14ac:dyDescent="0.4">
      <c r="A94" s="343" t="s">
        <v>127</v>
      </c>
      <c r="B94" s="344">
        <v>1</v>
      </c>
      <c r="C94" s="372">
        <v>2</v>
      </c>
      <c r="D94" s="354">
        <v>0.221</v>
      </c>
      <c r="E94" s="355">
        <f>IF(ISBLANK(D94),"-",$D$103/$D$100*D94)</f>
        <v>1.4917894541015873</v>
      </c>
      <c r="F94" s="354">
        <v>0.19500000000000001</v>
      </c>
      <c r="G94" s="356">
        <f>IF(ISBLANK(F94),"-",$D$103/$F$100*F94)</f>
        <v>1.5060195601820474</v>
      </c>
    </row>
    <row r="95" spans="1:12" ht="26.25" customHeight="1" x14ac:dyDescent="0.4">
      <c r="A95" s="343" t="s">
        <v>128</v>
      </c>
      <c r="B95" s="344">
        <v>1</v>
      </c>
      <c r="C95" s="372">
        <v>3</v>
      </c>
      <c r="D95" s="354">
        <v>0.22500000000000001</v>
      </c>
      <c r="E95" s="355">
        <f>IF(ISBLANK(D95),"-",$D$103/$D$100*D95)</f>
        <v>1.5187901682029734</v>
      </c>
      <c r="F95" s="354">
        <v>0.19900000000000001</v>
      </c>
      <c r="G95" s="356">
        <f>IF(ISBLANK(F95),"-",$D$103/$F$100*F95)</f>
        <v>1.5369122691088586</v>
      </c>
    </row>
    <row r="96" spans="1:12" ht="26.25" customHeight="1" x14ac:dyDescent="0.4">
      <c r="A96" s="343" t="s">
        <v>129</v>
      </c>
      <c r="B96" s="344">
        <v>1</v>
      </c>
      <c r="C96" s="439">
        <v>4</v>
      </c>
      <c r="D96" s="358"/>
      <c r="E96" s="359" t="str">
        <f>IF(ISBLANK(D96),"-",$D$103/$D$100*D96)</f>
        <v>-</v>
      </c>
      <c r="F96" s="440"/>
      <c r="G96" s="360" t="str">
        <f>IF(ISBLANK(F96),"-",$D$103/$F$100*F96)</f>
        <v>-</v>
      </c>
    </row>
    <row r="97" spans="1:10" ht="27" customHeight="1" thickBot="1" x14ac:dyDescent="0.45">
      <c r="A97" s="343" t="s">
        <v>130</v>
      </c>
      <c r="B97" s="344">
        <v>1</v>
      </c>
      <c r="C97" s="319" t="s">
        <v>69</v>
      </c>
      <c r="D97" s="441">
        <f>AVERAGE(D93:D96)</f>
        <v>0.22266666666666668</v>
      </c>
      <c r="E97" s="442">
        <f>AVERAGE(E93:E96)</f>
        <v>1.5030397516438316</v>
      </c>
      <c r="F97" s="443">
        <f>AVERAGE(F93:F96)</f>
        <v>0.19600000000000004</v>
      </c>
      <c r="G97" s="444">
        <f>AVERAGE(G93:G96)</f>
        <v>1.5137427374137502</v>
      </c>
    </row>
    <row r="98" spans="1:10" ht="26.25" customHeight="1" x14ac:dyDescent="0.4">
      <c r="A98" s="343" t="s">
        <v>131</v>
      </c>
      <c r="B98" s="320">
        <v>1</v>
      </c>
      <c r="C98" s="367" t="s">
        <v>99</v>
      </c>
      <c r="D98" s="368">
        <v>16.510000000000002</v>
      </c>
      <c r="E98" s="311"/>
      <c r="F98" s="369">
        <v>14.43</v>
      </c>
    </row>
    <row r="99" spans="1:10" ht="26.25" customHeight="1" x14ac:dyDescent="0.4">
      <c r="A99" s="343" t="s">
        <v>132</v>
      </c>
      <c r="B99" s="320">
        <v>1</v>
      </c>
      <c r="C99" s="370" t="s">
        <v>100</v>
      </c>
      <c r="D99" s="371">
        <f>D98*$B$89</f>
        <v>16.510000000000002</v>
      </c>
      <c r="E99" s="372"/>
      <c r="F99" s="373">
        <f>F98*$B$89</f>
        <v>14.43</v>
      </c>
    </row>
    <row r="100" spans="1:10" ht="19.5" customHeight="1" thickBot="1" x14ac:dyDescent="0.35">
      <c r="A100" s="343" t="s">
        <v>72</v>
      </c>
      <c r="B100" s="326">
        <f>(B99/B98)*(B97/B96)*(B95/B94)*(B93/B92)*B91</f>
        <v>500</v>
      </c>
      <c r="C100" s="370" t="s">
        <v>73</v>
      </c>
      <c r="D100" s="374">
        <f>D99*$B$84/100</f>
        <v>16.460470000000001</v>
      </c>
      <c r="E100" s="375"/>
      <c r="F100" s="376">
        <f>F99*$B$84/100</f>
        <v>14.386710000000001</v>
      </c>
    </row>
    <row r="101" spans="1:10" ht="19.5" customHeight="1" thickBot="1" x14ac:dyDescent="0.35">
      <c r="A101" s="377" t="s">
        <v>74</v>
      </c>
      <c r="B101" s="378"/>
      <c r="C101" s="370" t="s">
        <v>75</v>
      </c>
      <c r="D101" s="371">
        <f>D100/$B$100</f>
        <v>3.2920940000000003E-2</v>
      </c>
      <c r="E101" s="375"/>
      <c r="F101" s="379">
        <f>F100/$B$100</f>
        <v>2.8773420000000001E-2</v>
      </c>
      <c r="H101" s="366"/>
    </row>
    <row r="102" spans="1:10" ht="19.5" customHeight="1" thickBot="1" x14ac:dyDescent="0.35">
      <c r="A102" s="380"/>
      <c r="B102" s="381"/>
      <c r="C102" s="370" t="s">
        <v>109</v>
      </c>
      <c r="D102" s="374">
        <f>$B$56/$B$118</f>
        <v>0.22222222222222221</v>
      </c>
      <c r="F102" s="383"/>
      <c r="G102" s="445"/>
      <c r="H102" s="366"/>
    </row>
    <row r="103" spans="1:10" ht="18.75" x14ac:dyDescent="0.3">
      <c r="C103" s="370" t="s">
        <v>76</v>
      </c>
      <c r="D103" s="371">
        <f>D102*$B$100</f>
        <v>111.1111111111111</v>
      </c>
      <c r="F103" s="383"/>
      <c r="H103" s="366"/>
    </row>
    <row r="104" spans="1:10" ht="19.5" customHeight="1" thickBot="1" x14ac:dyDescent="0.35">
      <c r="C104" s="384" t="s">
        <v>77</v>
      </c>
      <c r="D104" s="385">
        <f>D103/B34</f>
        <v>127.9298855570042</v>
      </c>
      <c r="F104" s="386"/>
      <c r="H104" s="366"/>
      <c r="J104" s="446"/>
    </row>
    <row r="105" spans="1:10" ht="18.75" x14ac:dyDescent="0.3">
      <c r="C105" s="387" t="s">
        <v>78</v>
      </c>
      <c r="D105" s="388">
        <f>AVERAGE(E93:E96,G93:G96)</f>
        <v>1.5083912445287908</v>
      </c>
      <c r="F105" s="386"/>
      <c r="G105" s="445"/>
      <c r="H105" s="366"/>
      <c r="J105" s="447"/>
    </row>
    <row r="106" spans="1:10" ht="18.75" x14ac:dyDescent="0.3">
      <c r="C106" s="389" t="s">
        <v>79</v>
      </c>
      <c r="D106" s="448">
        <f>STDEV(E93:E96,G93:G96)/D105</f>
        <v>1.1100503328553446E-2</v>
      </c>
      <c r="F106" s="386"/>
      <c r="H106" s="366"/>
      <c r="J106" s="447"/>
    </row>
    <row r="107" spans="1:10" ht="19.5" customHeight="1" thickBot="1" x14ac:dyDescent="0.35">
      <c r="C107" s="391" t="s">
        <v>20</v>
      </c>
      <c r="D107" s="449">
        <f>COUNT(E93:E96,G93:G96)</f>
        <v>6</v>
      </c>
      <c r="F107" s="386"/>
      <c r="H107" s="366"/>
      <c r="J107" s="447"/>
    </row>
    <row r="108" spans="1:10" ht="19.5" customHeight="1" thickBot="1" x14ac:dyDescent="0.35">
      <c r="A108" s="305"/>
      <c r="B108" s="305"/>
      <c r="C108" s="305"/>
      <c r="D108" s="305"/>
      <c r="E108" s="305"/>
    </row>
    <row r="109" spans="1:10" ht="26.25" customHeight="1" x14ac:dyDescent="0.4">
      <c r="A109" s="338" t="s">
        <v>101</v>
      </c>
      <c r="B109" s="339">
        <v>900</v>
      </c>
      <c r="C109" s="435" t="s">
        <v>115</v>
      </c>
      <c r="D109" s="450" t="s">
        <v>62</v>
      </c>
      <c r="E109" s="451" t="s">
        <v>102</v>
      </c>
      <c r="F109" s="452" t="s">
        <v>103</v>
      </c>
    </row>
    <row r="110" spans="1:10" ht="26.25" customHeight="1" x14ac:dyDescent="0.4">
      <c r="A110" s="343" t="s">
        <v>133</v>
      </c>
      <c r="B110" s="344">
        <v>1</v>
      </c>
      <c r="C110" s="453">
        <v>1</v>
      </c>
      <c r="D110" s="454">
        <v>0.224</v>
      </c>
      <c r="E110" s="455">
        <f t="shared" ref="E110:E115" si="1">IF(ISBLANK(D110),"-",D110/$D$105*$D$102*$B$118)</f>
        <v>29.700517132075476</v>
      </c>
      <c r="F110" s="456">
        <f t="shared" ref="F110:F115" si="2">IF(ISBLANK(D110), "-", E110/$B$56)</f>
        <v>0.14850258566037738</v>
      </c>
    </row>
    <row r="111" spans="1:10" ht="26.25" customHeight="1" x14ac:dyDescent="0.4">
      <c r="A111" s="343" t="s">
        <v>134</v>
      </c>
      <c r="B111" s="344">
        <v>1</v>
      </c>
      <c r="C111" s="453">
        <v>2</v>
      </c>
      <c r="D111" s="454">
        <v>0.222</v>
      </c>
      <c r="E111" s="457">
        <f t="shared" si="1"/>
        <v>29.43533394339623</v>
      </c>
      <c r="F111" s="458">
        <f t="shared" si="2"/>
        <v>0.14717666971698115</v>
      </c>
    </row>
    <row r="112" spans="1:10" ht="26.25" customHeight="1" x14ac:dyDescent="0.4">
      <c r="A112" s="343" t="s">
        <v>135</v>
      </c>
      <c r="B112" s="344">
        <v>1</v>
      </c>
      <c r="C112" s="453">
        <v>3</v>
      </c>
      <c r="D112" s="454">
        <v>0.22900000000000001</v>
      </c>
      <c r="E112" s="457">
        <f t="shared" si="1"/>
        <v>30.363475103773588</v>
      </c>
      <c r="F112" s="458">
        <f t="shared" si="2"/>
        <v>0.15181737551886795</v>
      </c>
    </row>
    <row r="113" spans="1:10" ht="26.25" customHeight="1" x14ac:dyDescent="0.4">
      <c r="A113" s="343" t="s">
        <v>136</v>
      </c>
      <c r="B113" s="344">
        <v>1</v>
      </c>
      <c r="C113" s="453">
        <v>4</v>
      </c>
      <c r="D113" s="454">
        <v>0.222</v>
      </c>
      <c r="E113" s="457">
        <f t="shared" si="1"/>
        <v>29.43533394339623</v>
      </c>
      <c r="F113" s="458">
        <f t="shared" si="2"/>
        <v>0.14717666971698115</v>
      </c>
    </row>
    <row r="114" spans="1:10" ht="26.25" customHeight="1" x14ac:dyDescent="0.4">
      <c r="A114" s="343" t="s">
        <v>137</v>
      </c>
      <c r="B114" s="344">
        <v>1</v>
      </c>
      <c r="C114" s="453">
        <v>5</v>
      </c>
      <c r="D114" s="454">
        <v>0.219</v>
      </c>
      <c r="E114" s="457">
        <f t="shared" si="1"/>
        <v>29.037559160377359</v>
      </c>
      <c r="F114" s="458">
        <f t="shared" si="2"/>
        <v>0.14518779580188679</v>
      </c>
    </row>
    <row r="115" spans="1:10" ht="26.25" customHeight="1" x14ac:dyDescent="0.4">
      <c r="A115" s="343" t="s">
        <v>138</v>
      </c>
      <c r="B115" s="344">
        <v>1</v>
      </c>
      <c r="C115" s="459">
        <v>6</v>
      </c>
      <c r="D115" s="460">
        <v>0.221</v>
      </c>
      <c r="E115" s="461">
        <f t="shared" si="1"/>
        <v>29.302742349056604</v>
      </c>
      <c r="F115" s="462">
        <f t="shared" si="2"/>
        <v>0.14651371174528302</v>
      </c>
    </row>
    <row r="116" spans="1:10" ht="26.25" customHeight="1" x14ac:dyDescent="0.4">
      <c r="A116" s="343" t="s">
        <v>139</v>
      </c>
      <c r="B116" s="344">
        <v>1</v>
      </c>
      <c r="C116" s="453"/>
      <c r="D116" s="372"/>
      <c r="E116" s="311"/>
      <c r="F116" s="463"/>
    </row>
    <row r="117" spans="1:10" ht="26.25" customHeight="1" x14ac:dyDescent="0.4">
      <c r="A117" s="343" t="s">
        <v>140</v>
      </c>
      <c r="B117" s="344">
        <v>1</v>
      </c>
      <c r="C117" s="453"/>
      <c r="D117" s="464"/>
      <c r="E117" s="465" t="s">
        <v>69</v>
      </c>
      <c r="F117" s="466">
        <f>AVERAGE(F110:F115)</f>
        <v>0.14772913469339624</v>
      </c>
    </row>
    <row r="118" spans="1:10" ht="19.5" customHeight="1" thickBot="1" x14ac:dyDescent="0.35">
      <c r="A118" s="343" t="s">
        <v>96</v>
      </c>
      <c r="B118" s="419">
        <f>(B117/B116)*(B115/B114)*(B113/B112)*(B111/B110)*B109</f>
        <v>900</v>
      </c>
      <c r="C118" s="467"/>
      <c r="D118" s="468"/>
      <c r="E118" s="319" t="s">
        <v>79</v>
      </c>
      <c r="F118" s="469">
        <f>STDEV(F110:F115)/F117</f>
        <v>1.5393825827599695E-2</v>
      </c>
      <c r="I118" s="311"/>
    </row>
    <row r="119" spans="1:10" ht="19.5" customHeight="1" thickBot="1" x14ac:dyDescent="0.35">
      <c r="A119" s="377" t="s">
        <v>74</v>
      </c>
      <c r="B119" s="470"/>
      <c r="C119" s="471"/>
      <c r="D119" s="472"/>
      <c r="E119" s="473" t="s">
        <v>20</v>
      </c>
      <c r="F119" s="449">
        <f>COUNT(F110:F115)</f>
        <v>6</v>
      </c>
      <c r="I119" s="311"/>
      <c r="J119" s="447"/>
    </row>
    <row r="120" spans="1:10" ht="19.5" customHeight="1" thickBot="1" x14ac:dyDescent="0.35">
      <c r="A120" s="380"/>
      <c r="B120" s="474"/>
      <c r="C120" s="311"/>
      <c r="D120" s="311"/>
      <c r="E120" s="311"/>
      <c r="F120" s="372"/>
      <c r="G120" s="311"/>
      <c r="H120" s="311"/>
      <c r="I120" s="311"/>
    </row>
    <row r="121" spans="1:10" ht="18.75" x14ac:dyDescent="0.3">
      <c r="A121" s="336"/>
      <c r="B121" s="336"/>
      <c r="C121" s="311"/>
      <c r="D121" s="311"/>
      <c r="E121" s="311"/>
      <c r="F121" s="372"/>
      <c r="G121" s="311"/>
      <c r="H121" s="311"/>
      <c r="I121" s="311"/>
    </row>
    <row r="122" spans="1:10" ht="18.75" x14ac:dyDescent="0.3">
      <c r="A122" s="316" t="s">
        <v>111</v>
      </c>
      <c r="B122" s="319" t="s">
        <v>105</v>
      </c>
      <c r="C122" s="432" t="str">
        <f>B20</f>
        <v>Quetiapine 200mg</v>
      </c>
      <c r="D122" s="432"/>
      <c r="E122" s="311" t="s">
        <v>106</v>
      </c>
      <c r="F122" s="311"/>
      <c r="G122" s="433">
        <f>F117</f>
        <v>0.14772913469339624</v>
      </c>
      <c r="H122" s="311"/>
      <c r="I122" s="311"/>
    </row>
    <row r="123" spans="1:10" ht="18.75" x14ac:dyDescent="0.3">
      <c r="A123" s="336"/>
      <c r="B123" s="336"/>
      <c r="C123" s="311"/>
      <c r="D123" s="311"/>
      <c r="E123" s="311"/>
      <c r="F123" s="372"/>
      <c r="G123" s="311"/>
      <c r="H123" s="311"/>
      <c r="I123" s="311"/>
    </row>
    <row r="124" spans="1:10" ht="26.25" customHeight="1" x14ac:dyDescent="0.4">
      <c r="A124" s="315" t="s">
        <v>113</v>
      </c>
      <c r="B124" s="315" t="s">
        <v>114</v>
      </c>
      <c r="D124" s="434" t="s">
        <v>119</v>
      </c>
    </row>
    <row r="125" spans="1:10" ht="19.5" customHeight="1" thickBot="1" x14ac:dyDescent="0.35">
      <c r="A125" s="305"/>
      <c r="B125" s="305"/>
      <c r="C125" s="305"/>
      <c r="D125" s="305"/>
      <c r="E125" s="305"/>
    </row>
    <row r="126" spans="1:10" ht="26.25" customHeight="1" thickBot="1" x14ac:dyDescent="0.45">
      <c r="A126" s="338" t="s">
        <v>101</v>
      </c>
      <c r="B126" s="339">
        <v>900</v>
      </c>
      <c r="C126" s="435" t="s">
        <v>115</v>
      </c>
      <c r="D126" s="450" t="s">
        <v>62</v>
      </c>
      <c r="E126" s="451" t="s">
        <v>102</v>
      </c>
      <c r="F126" s="452" t="s">
        <v>103</v>
      </c>
    </row>
    <row r="127" spans="1:10" ht="26.25" customHeight="1" x14ac:dyDescent="0.4">
      <c r="A127" s="343" t="s">
        <v>133</v>
      </c>
      <c r="B127" s="339">
        <v>3</v>
      </c>
      <c r="C127" s="453">
        <v>1</v>
      </c>
      <c r="D127" s="454">
        <v>0.90200000000000002</v>
      </c>
      <c r="E127" s="475">
        <f t="shared" ref="E127:E132" si="3">IF(ISBLANK(D127),"-",D127/$D$105*$D$102*$B$135)</f>
        <v>996.64681745283042</v>
      </c>
      <c r="F127" s="476">
        <f t="shared" ref="F127:F132" si="4">IF(ISBLANK(D127), "-", E127/$B$56)</f>
        <v>4.9832340872641518</v>
      </c>
    </row>
    <row r="128" spans="1:10" ht="26.25" customHeight="1" x14ac:dyDescent="0.4">
      <c r="A128" s="343" t="s">
        <v>134</v>
      </c>
      <c r="B128" s="344">
        <v>25</v>
      </c>
      <c r="C128" s="453">
        <v>2</v>
      </c>
      <c r="D128" s="454">
        <v>0.91800000000000004</v>
      </c>
      <c r="E128" s="477">
        <f t="shared" si="3"/>
        <v>1014.3256966981135</v>
      </c>
      <c r="F128" s="478">
        <f t="shared" si="4"/>
        <v>5.0716284834905672</v>
      </c>
    </row>
    <row r="129" spans="1:10" ht="26.25" customHeight="1" x14ac:dyDescent="0.4">
      <c r="A129" s="343" t="s">
        <v>135</v>
      </c>
      <c r="B129" s="344">
        <v>1</v>
      </c>
      <c r="C129" s="453">
        <v>3</v>
      </c>
      <c r="D129" s="454">
        <v>0.91300000000000003</v>
      </c>
      <c r="E129" s="477">
        <f t="shared" si="3"/>
        <v>1008.8010469339625</v>
      </c>
      <c r="F129" s="478">
        <f t="shared" si="4"/>
        <v>5.0440052346698128</v>
      </c>
    </row>
    <row r="130" spans="1:10" ht="26.25" customHeight="1" x14ac:dyDescent="0.4">
      <c r="A130" s="343" t="s">
        <v>136</v>
      </c>
      <c r="B130" s="344">
        <v>1</v>
      </c>
      <c r="C130" s="453">
        <v>4</v>
      </c>
      <c r="D130" s="454">
        <v>0.91</v>
      </c>
      <c r="E130" s="477">
        <f t="shared" si="3"/>
        <v>1005.4862570754719</v>
      </c>
      <c r="F130" s="478">
        <f t="shared" si="4"/>
        <v>5.0274312853773599</v>
      </c>
    </row>
    <row r="131" spans="1:10" ht="26.25" customHeight="1" x14ac:dyDescent="0.4">
      <c r="A131" s="343" t="s">
        <v>137</v>
      </c>
      <c r="B131" s="344">
        <v>1</v>
      </c>
      <c r="C131" s="453">
        <v>5</v>
      </c>
      <c r="D131" s="454">
        <v>0.91300000000000003</v>
      </c>
      <c r="E131" s="477">
        <f t="shared" si="3"/>
        <v>1008.8010469339625</v>
      </c>
      <c r="F131" s="478">
        <f t="shared" si="4"/>
        <v>5.0440052346698128</v>
      </c>
    </row>
    <row r="132" spans="1:10" ht="26.25" customHeight="1" x14ac:dyDescent="0.4">
      <c r="A132" s="343" t="s">
        <v>138</v>
      </c>
      <c r="B132" s="344">
        <v>1</v>
      </c>
      <c r="C132" s="459">
        <v>6</v>
      </c>
      <c r="D132" s="460">
        <v>0.91300000000000003</v>
      </c>
      <c r="E132" s="479">
        <f t="shared" si="3"/>
        <v>1008.8010469339625</v>
      </c>
      <c r="F132" s="480">
        <f t="shared" si="4"/>
        <v>5.0440052346698128</v>
      </c>
    </row>
    <row r="133" spans="1:10" ht="26.25" customHeight="1" x14ac:dyDescent="0.4">
      <c r="A133" s="343" t="s">
        <v>139</v>
      </c>
      <c r="B133" s="344">
        <v>1</v>
      </c>
      <c r="C133" s="453"/>
      <c r="D133" s="372"/>
      <c r="E133" s="311"/>
      <c r="F133" s="463"/>
    </row>
    <row r="134" spans="1:10" ht="26.25" customHeight="1" x14ac:dyDescent="0.4">
      <c r="A134" s="343" t="s">
        <v>140</v>
      </c>
      <c r="B134" s="344">
        <v>1</v>
      </c>
      <c r="C134" s="453"/>
      <c r="D134" s="464"/>
      <c r="E134" s="465" t="s">
        <v>69</v>
      </c>
      <c r="F134" s="481">
        <f>AVERAGE(F127:F132)</f>
        <v>5.0357182600235859</v>
      </c>
    </row>
    <row r="135" spans="1:10" ht="27" customHeight="1" thickBot="1" x14ac:dyDescent="0.45">
      <c r="A135" s="343" t="s">
        <v>96</v>
      </c>
      <c r="B135" s="344">
        <f>(B134/B133)*(B132/B131)*(B130/B129)*(B128/B127)*B126</f>
        <v>7500.0000000000009</v>
      </c>
      <c r="C135" s="467"/>
      <c r="D135" s="468"/>
      <c r="E135" s="319" t="s">
        <v>79</v>
      </c>
      <c r="F135" s="482">
        <f>STDEV(F127:F132)/F134</f>
        <v>5.8362857172881786E-3</v>
      </c>
      <c r="I135" s="311"/>
    </row>
    <row r="136" spans="1:10" ht="27" customHeight="1" thickBot="1" x14ac:dyDescent="0.45">
      <c r="A136" s="377" t="s">
        <v>74</v>
      </c>
      <c r="B136" s="470"/>
      <c r="C136" s="471"/>
      <c r="D136" s="472"/>
      <c r="E136" s="473" t="s">
        <v>20</v>
      </c>
      <c r="F136" s="483">
        <f>COUNT(F127:F132)</f>
        <v>6</v>
      </c>
      <c r="I136" s="311"/>
      <c r="J136" s="447"/>
    </row>
    <row r="137" spans="1:10" ht="19.5" customHeight="1" thickBot="1" x14ac:dyDescent="0.35">
      <c r="A137" s="380"/>
      <c r="B137" s="474"/>
      <c r="C137" s="311"/>
      <c r="D137" s="311"/>
      <c r="E137" s="311"/>
      <c r="F137" s="372"/>
      <c r="G137" s="311"/>
      <c r="H137" s="311"/>
      <c r="I137" s="311"/>
    </row>
    <row r="138" spans="1:10" ht="18.75" x14ac:dyDescent="0.3">
      <c r="A138" s="336"/>
      <c r="B138" s="336"/>
      <c r="C138" s="311"/>
      <c r="D138" s="311"/>
      <c r="E138" s="311"/>
      <c r="F138" s="372"/>
      <c r="G138" s="311"/>
      <c r="H138" s="311"/>
      <c r="I138" s="311"/>
    </row>
    <row r="139" spans="1:10" ht="26.25" customHeight="1" x14ac:dyDescent="0.4">
      <c r="A139" s="316" t="s">
        <v>111</v>
      </c>
      <c r="B139" s="319" t="s">
        <v>105</v>
      </c>
      <c r="C139" s="432" t="str">
        <f>B20</f>
        <v>Quetiapine 200mg</v>
      </c>
      <c r="D139" s="432"/>
      <c r="E139" s="311" t="s">
        <v>106</v>
      </c>
      <c r="F139" s="311"/>
      <c r="G139" s="484">
        <f>F134</f>
        <v>5.0357182600235859</v>
      </c>
      <c r="H139" s="311"/>
      <c r="I139" s="311"/>
    </row>
    <row r="140" spans="1:10" ht="18.75" x14ac:dyDescent="0.3">
      <c r="A140" s="316"/>
      <c r="B140" s="319"/>
      <c r="C140" s="326"/>
      <c r="D140" s="326"/>
      <c r="E140" s="311"/>
      <c r="F140" s="311"/>
      <c r="G140" s="433"/>
      <c r="H140" s="311"/>
      <c r="I140" s="311"/>
    </row>
    <row r="141" spans="1:10" ht="26.25" customHeight="1" x14ac:dyDescent="0.4">
      <c r="A141" s="315" t="s">
        <v>113</v>
      </c>
      <c r="B141" s="315" t="s">
        <v>114</v>
      </c>
      <c r="D141" s="434" t="s">
        <v>120</v>
      </c>
      <c r="H141" s="311"/>
      <c r="I141" s="311"/>
    </row>
    <row r="142" spans="1:10" ht="19.5" customHeight="1" thickBot="1" x14ac:dyDescent="0.35">
      <c r="A142" s="305"/>
      <c r="B142" s="305"/>
      <c r="C142" s="305"/>
      <c r="D142" s="305"/>
      <c r="E142" s="305"/>
      <c r="H142" s="311"/>
      <c r="I142" s="311"/>
    </row>
    <row r="143" spans="1:10" ht="26.25" customHeight="1" x14ac:dyDescent="0.4">
      <c r="A143" s="338" t="s">
        <v>101</v>
      </c>
      <c r="B143" s="339">
        <v>900</v>
      </c>
      <c r="C143" s="435" t="s">
        <v>115</v>
      </c>
      <c r="D143" s="450" t="s">
        <v>62</v>
      </c>
      <c r="E143" s="451" t="s">
        <v>102</v>
      </c>
      <c r="F143" s="452" t="s">
        <v>103</v>
      </c>
      <c r="H143" s="311"/>
      <c r="I143" s="311"/>
    </row>
    <row r="144" spans="1:10" ht="26.25" customHeight="1" x14ac:dyDescent="0.4">
      <c r="A144" s="343" t="s">
        <v>133</v>
      </c>
      <c r="B144" s="344">
        <v>3</v>
      </c>
      <c r="C144" s="453">
        <v>1</v>
      </c>
      <c r="D144" s="485">
        <v>0.182</v>
      </c>
      <c r="E144" s="475">
        <f t="shared" ref="E144:E149" si="5">IF(ISBLANK(D144),"-",D144/$D$105*$D$102*$B$152)</f>
        <v>201.09725141509438</v>
      </c>
      <c r="F144" s="476">
        <f t="shared" ref="F144:F149" si="6">IF(ISBLANK(D144), "-", E144/$B$56)</f>
        <v>1.0054862570754719</v>
      </c>
      <c r="H144" s="311"/>
      <c r="I144" s="311"/>
    </row>
    <row r="145" spans="1:9" ht="26.25" customHeight="1" x14ac:dyDescent="0.4">
      <c r="A145" s="343" t="s">
        <v>134</v>
      </c>
      <c r="B145" s="344">
        <v>25</v>
      </c>
      <c r="C145" s="453">
        <v>2</v>
      </c>
      <c r="D145" s="485">
        <v>0.17899999999999999</v>
      </c>
      <c r="E145" s="477">
        <f t="shared" si="5"/>
        <v>197.78246155660381</v>
      </c>
      <c r="F145" s="478">
        <f t="shared" si="6"/>
        <v>0.98891230778301908</v>
      </c>
      <c r="H145" s="311"/>
      <c r="I145" s="311"/>
    </row>
    <row r="146" spans="1:9" ht="26.25" customHeight="1" x14ac:dyDescent="0.4">
      <c r="A146" s="343" t="s">
        <v>135</v>
      </c>
      <c r="B146" s="344">
        <v>1</v>
      </c>
      <c r="C146" s="453">
        <v>3</v>
      </c>
      <c r="D146" s="485">
        <v>0.183</v>
      </c>
      <c r="E146" s="477">
        <f t="shared" si="5"/>
        <v>202.20218136792457</v>
      </c>
      <c r="F146" s="478">
        <f t="shared" si="6"/>
        <v>1.0110109068396229</v>
      </c>
      <c r="H146" s="311"/>
      <c r="I146" s="311"/>
    </row>
    <row r="147" spans="1:9" ht="26.25" customHeight="1" x14ac:dyDescent="0.4">
      <c r="A147" s="343" t="s">
        <v>136</v>
      </c>
      <c r="B147" s="344">
        <v>1</v>
      </c>
      <c r="C147" s="453">
        <v>4</v>
      </c>
      <c r="D147" s="485">
        <v>0.18099999999999999</v>
      </c>
      <c r="E147" s="477">
        <f t="shared" si="5"/>
        <v>199.99232146226419</v>
      </c>
      <c r="F147" s="478">
        <f t="shared" si="6"/>
        <v>0.99996160731132089</v>
      </c>
      <c r="H147" s="311"/>
      <c r="I147" s="311"/>
    </row>
    <row r="148" spans="1:9" ht="26.25" customHeight="1" x14ac:dyDescent="0.4">
      <c r="A148" s="343" t="s">
        <v>137</v>
      </c>
      <c r="B148" s="344">
        <v>1</v>
      </c>
      <c r="C148" s="453">
        <v>5</v>
      </c>
      <c r="D148" s="485">
        <v>0.17399999999999999</v>
      </c>
      <c r="E148" s="477">
        <f t="shared" si="5"/>
        <v>192.25781179245286</v>
      </c>
      <c r="F148" s="478">
        <f t="shared" si="6"/>
        <v>0.96128905896226424</v>
      </c>
      <c r="H148" s="311"/>
      <c r="I148" s="311"/>
    </row>
    <row r="149" spans="1:9" ht="26.25" customHeight="1" x14ac:dyDescent="0.4">
      <c r="A149" s="343" t="s">
        <v>138</v>
      </c>
      <c r="B149" s="344">
        <v>1</v>
      </c>
      <c r="C149" s="459">
        <v>6</v>
      </c>
      <c r="D149" s="486">
        <v>0.17599999999999999</v>
      </c>
      <c r="E149" s="479">
        <f t="shared" si="5"/>
        <v>194.46767169811324</v>
      </c>
      <c r="F149" s="480">
        <f t="shared" si="6"/>
        <v>0.97233835849056616</v>
      </c>
      <c r="H149" s="311"/>
      <c r="I149" s="311"/>
    </row>
    <row r="150" spans="1:9" ht="26.25" customHeight="1" x14ac:dyDescent="0.4">
      <c r="A150" s="343" t="s">
        <v>139</v>
      </c>
      <c r="B150" s="344">
        <v>1</v>
      </c>
      <c r="C150" s="453"/>
      <c r="D150" s="372"/>
      <c r="E150" s="311"/>
      <c r="F150" s="463"/>
      <c r="H150" s="311"/>
      <c r="I150" s="311"/>
    </row>
    <row r="151" spans="1:9" ht="26.25" customHeight="1" x14ac:dyDescent="0.4">
      <c r="A151" s="343" t="s">
        <v>140</v>
      </c>
      <c r="B151" s="344">
        <v>1</v>
      </c>
      <c r="C151" s="453"/>
      <c r="D151" s="464"/>
      <c r="E151" s="465" t="s">
        <v>69</v>
      </c>
      <c r="F151" s="481">
        <f>AVERAGE(F144:F149)</f>
        <v>0.98983308274371085</v>
      </c>
      <c r="H151" s="311"/>
      <c r="I151" s="311"/>
    </row>
    <row r="152" spans="1:9" ht="27" customHeight="1" thickBot="1" x14ac:dyDescent="0.45">
      <c r="A152" s="343" t="s">
        <v>96</v>
      </c>
      <c r="B152" s="344">
        <f>(B151/B150)*(B149/B148)*(B147/B146)*(B145/B144)*B143</f>
        <v>7500.0000000000009</v>
      </c>
      <c r="C152" s="467"/>
      <c r="D152" s="468"/>
      <c r="E152" s="319" t="s">
        <v>79</v>
      </c>
      <c r="F152" s="482">
        <f>STDEV(F144:F149)/F151</f>
        <v>1.9785764422169977E-2</v>
      </c>
      <c r="H152" s="311"/>
      <c r="I152" s="311"/>
    </row>
    <row r="153" spans="1:9" ht="27" customHeight="1" thickBot="1" x14ac:dyDescent="0.45">
      <c r="A153" s="377" t="s">
        <v>74</v>
      </c>
      <c r="B153" s="470"/>
      <c r="C153" s="471"/>
      <c r="D153" s="472"/>
      <c r="E153" s="473" t="s">
        <v>20</v>
      </c>
      <c r="F153" s="483">
        <f>COUNT(F144:F149)</f>
        <v>6</v>
      </c>
      <c r="H153" s="311"/>
      <c r="I153" s="311"/>
    </row>
    <row r="154" spans="1:9" ht="19.5" customHeight="1" thickBot="1" x14ac:dyDescent="0.35">
      <c r="A154" s="380"/>
      <c r="B154" s="474"/>
      <c r="C154" s="311"/>
      <c r="D154" s="311"/>
      <c r="E154" s="311"/>
      <c r="F154" s="372"/>
      <c r="G154" s="311"/>
      <c r="H154" s="311"/>
      <c r="I154" s="311"/>
    </row>
    <row r="155" spans="1:9" ht="18.75" x14ac:dyDescent="0.3">
      <c r="A155" s="336"/>
      <c r="B155" s="336"/>
      <c r="C155" s="311"/>
      <c r="D155" s="311"/>
      <c r="E155" s="311"/>
      <c r="F155" s="372"/>
      <c r="G155" s="311"/>
      <c r="H155" s="311"/>
      <c r="I155" s="311"/>
    </row>
    <row r="156" spans="1:9" ht="26.25" customHeight="1" x14ac:dyDescent="0.4">
      <c r="A156" s="316" t="s">
        <v>111</v>
      </c>
      <c r="B156" s="319" t="s">
        <v>105</v>
      </c>
      <c r="C156" s="432" t="str">
        <f>B20</f>
        <v>Quetiapine 200mg</v>
      </c>
      <c r="D156" s="432"/>
      <c r="E156" s="311" t="s">
        <v>106</v>
      </c>
      <c r="F156" s="311"/>
      <c r="G156" s="484">
        <f>F151</f>
        <v>0.98983308274371085</v>
      </c>
      <c r="H156" s="311"/>
      <c r="I156" s="311"/>
    </row>
    <row r="157" spans="1:9" ht="18.75" x14ac:dyDescent="0.3">
      <c r="A157" s="316"/>
      <c r="B157" s="319"/>
      <c r="C157" s="326"/>
      <c r="D157" s="326"/>
      <c r="E157" s="311"/>
      <c r="F157" s="311"/>
      <c r="G157" s="433"/>
      <c r="H157" s="311"/>
      <c r="I157" s="311"/>
    </row>
    <row r="158" spans="1:9" ht="26.25" customHeight="1" x14ac:dyDescent="0.4">
      <c r="A158" s="315" t="s">
        <v>113</v>
      </c>
      <c r="B158" s="315" t="s">
        <v>114</v>
      </c>
      <c r="D158" s="434"/>
      <c r="H158" s="311"/>
      <c r="I158" s="311"/>
    </row>
    <row r="159" spans="1:9" ht="19.5" customHeight="1" thickBot="1" x14ac:dyDescent="0.35">
      <c r="A159" s="305"/>
      <c r="B159" s="305"/>
      <c r="C159" s="305"/>
      <c r="D159" s="305"/>
      <c r="E159" s="305"/>
      <c r="H159" s="311"/>
      <c r="I159" s="311"/>
    </row>
    <row r="160" spans="1:9" ht="26.25" customHeight="1" x14ac:dyDescent="0.4">
      <c r="A160" s="338" t="s">
        <v>101</v>
      </c>
      <c r="B160" s="339">
        <v>900</v>
      </c>
      <c r="C160" s="435" t="s">
        <v>115</v>
      </c>
      <c r="D160" s="450" t="s">
        <v>62</v>
      </c>
      <c r="E160" s="451" t="s">
        <v>102</v>
      </c>
      <c r="F160" s="452" t="s">
        <v>103</v>
      </c>
      <c r="H160" s="311"/>
      <c r="I160" s="311"/>
    </row>
    <row r="161" spans="1:9" ht="26.25" customHeight="1" x14ac:dyDescent="0.4">
      <c r="A161" s="343" t="s">
        <v>133</v>
      </c>
      <c r="B161" s="344">
        <v>1</v>
      </c>
      <c r="C161" s="453">
        <v>1</v>
      </c>
      <c r="D161" s="487"/>
      <c r="E161" s="475" t="str">
        <f t="shared" ref="E161:E166" si="7">IF(ISBLANK(D161),"-",D161/$D$105*$D$102*$B$169)</f>
        <v>-</v>
      </c>
      <c r="F161" s="476" t="str">
        <f t="shared" ref="F161:F166" si="8">IF(ISBLANK(D161), "-", E161/$B$56)</f>
        <v>-</v>
      </c>
      <c r="H161" s="311"/>
      <c r="I161" s="311"/>
    </row>
    <row r="162" spans="1:9" ht="26.25" customHeight="1" x14ac:dyDescent="0.4">
      <c r="A162" s="343" t="s">
        <v>134</v>
      </c>
      <c r="B162" s="344">
        <v>1</v>
      </c>
      <c r="C162" s="453">
        <v>2</v>
      </c>
      <c r="D162" s="487"/>
      <c r="E162" s="477" t="str">
        <f t="shared" si="7"/>
        <v>-</v>
      </c>
      <c r="F162" s="478" t="str">
        <f t="shared" si="8"/>
        <v>-</v>
      </c>
      <c r="H162" s="311"/>
      <c r="I162" s="311"/>
    </row>
    <row r="163" spans="1:9" ht="26.25" customHeight="1" x14ac:dyDescent="0.4">
      <c r="A163" s="343" t="s">
        <v>135</v>
      </c>
      <c r="B163" s="344">
        <v>1</v>
      </c>
      <c r="C163" s="453">
        <v>3</v>
      </c>
      <c r="D163" s="487"/>
      <c r="E163" s="477" t="str">
        <f t="shared" si="7"/>
        <v>-</v>
      </c>
      <c r="F163" s="478" t="str">
        <f t="shared" si="8"/>
        <v>-</v>
      </c>
      <c r="H163" s="311"/>
      <c r="I163" s="311"/>
    </row>
    <row r="164" spans="1:9" ht="26.25" customHeight="1" x14ac:dyDescent="0.4">
      <c r="A164" s="343" t="s">
        <v>136</v>
      </c>
      <c r="B164" s="344">
        <v>1</v>
      </c>
      <c r="C164" s="453">
        <v>4</v>
      </c>
      <c r="D164" s="487"/>
      <c r="E164" s="477" t="str">
        <f t="shared" si="7"/>
        <v>-</v>
      </c>
      <c r="F164" s="478" t="str">
        <f t="shared" si="8"/>
        <v>-</v>
      </c>
      <c r="H164" s="311"/>
      <c r="I164" s="311"/>
    </row>
    <row r="165" spans="1:9" ht="26.25" customHeight="1" x14ac:dyDescent="0.4">
      <c r="A165" s="343" t="s">
        <v>137</v>
      </c>
      <c r="B165" s="344">
        <v>1</v>
      </c>
      <c r="C165" s="453">
        <v>5</v>
      </c>
      <c r="D165" s="487"/>
      <c r="E165" s="477" t="str">
        <f t="shared" si="7"/>
        <v>-</v>
      </c>
      <c r="F165" s="478" t="str">
        <f t="shared" si="8"/>
        <v>-</v>
      </c>
      <c r="H165" s="311"/>
      <c r="I165" s="311"/>
    </row>
    <row r="166" spans="1:9" ht="26.25" customHeight="1" x14ac:dyDescent="0.4">
      <c r="A166" s="343" t="s">
        <v>138</v>
      </c>
      <c r="B166" s="344">
        <v>1</v>
      </c>
      <c r="C166" s="459">
        <v>6</v>
      </c>
      <c r="D166" s="488"/>
      <c r="E166" s="479" t="str">
        <f t="shared" si="7"/>
        <v>-</v>
      </c>
      <c r="F166" s="480" t="str">
        <f t="shared" si="8"/>
        <v>-</v>
      </c>
      <c r="H166" s="311"/>
      <c r="I166" s="311"/>
    </row>
    <row r="167" spans="1:9" ht="26.25" customHeight="1" x14ac:dyDescent="0.4">
      <c r="A167" s="343" t="s">
        <v>139</v>
      </c>
      <c r="B167" s="344">
        <v>1</v>
      </c>
      <c r="C167" s="453"/>
      <c r="D167" s="372"/>
      <c r="E167" s="311"/>
      <c r="F167" s="463"/>
      <c r="H167" s="311"/>
      <c r="I167" s="311"/>
    </row>
    <row r="168" spans="1:9" ht="26.25" customHeight="1" x14ac:dyDescent="0.4">
      <c r="A168" s="343" t="s">
        <v>140</v>
      </c>
      <c r="B168" s="344">
        <v>1</v>
      </c>
      <c r="C168" s="453"/>
      <c r="D168" s="464"/>
      <c r="E168" s="465" t="s">
        <v>69</v>
      </c>
      <c r="F168" s="481" t="e">
        <f>AVERAGE(F161:F166)</f>
        <v>#DIV/0!</v>
      </c>
      <c r="H168" s="311"/>
      <c r="I168" s="311"/>
    </row>
    <row r="169" spans="1:9" ht="27" customHeight="1" thickBot="1" x14ac:dyDescent="0.45">
      <c r="A169" s="343" t="s">
        <v>96</v>
      </c>
      <c r="B169" s="344">
        <f>(B168/B167)*(B166/B165)*(B164/B163)*(B162/B161)*B160</f>
        <v>900</v>
      </c>
      <c r="C169" s="467"/>
      <c r="D169" s="468"/>
      <c r="E169" s="319" t="s">
        <v>79</v>
      </c>
      <c r="F169" s="482" t="e">
        <f>STDEV(F161:F166)/F168</f>
        <v>#DIV/0!</v>
      </c>
      <c r="H169" s="311"/>
      <c r="I169" s="311"/>
    </row>
    <row r="170" spans="1:9" ht="27" customHeight="1" thickBot="1" x14ac:dyDescent="0.45">
      <c r="A170" s="377" t="s">
        <v>74</v>
      </c>
      <c r="B170" s="470"/>
      <c r="C170" s="471"/>
      <c r="D170" s="472"/>
      <c r="E170" s="473" t="s">
        <v>20</v>
      </c>
      <c r="F170" s="483">
        <f>COUNT(F161:F166)</f>
        <v>0</v>
      </c>
      <c r="H170" s="311"/>
      <c r="I170" s="311"/>
    </row>
    <row r="171" spans="1:9" ht="19.5" customHeight="1" thickBot="1" x14ac:dyDescent="0.35">
      <c r="A171" s="380"/>
      <c r="B171" s="474"/>
      <c r="C171" s="311"/>
      <c r="D171" s="311"/>
      <c r="E171" s="311"/>
      <c r="F171" s="372"/>
      <c r="G171" s="311"/>
      <c r="H171" s="311"/>
      <c r="I171" s="311"/>
    </row>
    <row r="172" spans="1:9" ht="18.75" x14ac:dyDescent="0.3">
      <c r="A172" s="336"/>
      <c r="B172" s="336"/>
      <c r="C172" s="311"/>
      <c r="D172" s="311"/>
      <c r="E172" s="311"/>
      <c r="F172" s="372"/>
      <c r="G172" s="311"/>
      <c r="H172" s="311"/>
      <c r="I172" s="311"/>
    </row>
    <row r="173" spans="1:9" ht="26.25" customHeight="1" x14ac:dyDescent="0.4">
      <c r="A173" s="316" t="s">
        <v>111</v>
      </c>
      <c r="B173" s="319" t="s">
        <v>105</v>
      </c>
      <c r="C173" s="432" t="str">
        <f>B20</f>
        <v>Quetiapine 200mg</v>
      </c>
      <c r="D173" s="432"/>
      <c r="E173" s="311" t="s">
        <v>106</v>
      </c>
      <c r="F173" s="311"/>
      <c r="G173" s="484" t="e">
        <f>F168</f>
        <v>#DIV/0!</v>
      </c>
      <c r="H173" s="311"/>
      <c r="I173" s="311"/>
    </row>
    <row r="174" spans="1:9" ht="18.75" x14ac:dyDescent="0.3">
      <c r="A174" s="316"/>
      <c r="B174" s="319"/>
      <c r="C174" s="326"/>
      <c r="D174" s="326"/>
      <c r="E174" s="311"/>
      <c r="F174" s="311"/>
      <c r="G174" s="433"/>
      <c r="H174" s="311"/>
      <c r="I174" s="311"/>
    </row>
    <row r="175" spans="1:9" ht="19.5" customHeight="1" thickBot="1" x14ac:dyDescent="0.35">
      <c r="A175" s="489"/>
      <c r="B175" s="489"/>
      <c r="C175" s="490"/>
      <c r="D175" s="490"/>
      <c r="E175" s="490"/>
      <c r="F175" s="490"/>
      <c r="G175" s="490"/>
      <c r="H175" s="490"/>
    </row>
    <row r="176" spans="1:9" ht="18.75" x14ac:dyDescent="0.3">
      <c r="B176" s="491" t="s">
        <v>26</v>
      </c>
      <c r="C176" s="491"/>
      <c r="E176" s="437" t="s">
        <v>27</v>
      </c>
      <c r="F176" s="492"/>
      <c r="G176" s="491" t="s">
        <v>28</v>
      </c>
      <c r="H176" s="491"/>
    </row>
    <row r="177" spans="1:9" ht="83.1" customHeight="1" x14ac:dyDescent="0.3">
      <c r="A177" s="316" t="s">
        <v>29</v>
      </c>
      <c r="B177" s="493"/>
      <c r="C177" s="493"/>
      <c r="E177" s="494"/>
      <c r="F177" s="311"/>
      <c r="G177" s="494"/>
      <c r="H177" s="494"/>
    </row>
    <row r="178" spans="1:9" ht="83.1" customHeight="1" x14ac:dyDescent="0.3">
      <c r="A178" s="316" t="s">
        <v>30</v>
      </c>
      <c r="B178" s="495"/>
      <c r="C178" s="495"/>
      <c r="E178" s="496"/>
      <c r="F178" s="311"/>
      <c r="G178" s="497"/>
      <c r="H178" s="497"/>
    </row>
    <row r="179" spans="1:9" ht="18.75" x14ac:dyDescent="0.3">
      <c r="A179" s="372"/>
      <c r="B179" s="372"/>
      <c r="C179" s="372"/>
      <c r="D179" s="372"/>
      <c r="E179" s="372"/>
      <c r="F179" s="375"/>
      <c r="G179" s="372"/>
      <c r="H179" s="372"/>
      <c r="I179" s="311"/>
    </row>
    <row r="180" spans="1:9" ht="18.75" x14ac:dyDescent="0.3">
      <c r="A180" s="372"/>
      <c r="B180" s="372"/>
      <c r="C180" s="372"/>
      <c r="D180" s="372"/>
      <c r="E180" s="372"/>
      <c r="F180" s="375"/>
      <c r="G180" s="372"/>
      <c r="H180" s="372"/>
      <c r="I180" s="311"/>
    </row>
    <row r="181" spans="1:9" ht="18.75" x14ac:dyDescent="0.3">
      <c r="A181" s="372"/>
      <c r="B181" s="372"/>
      <c r="C181" s="372"/>
      <c r="D181" s="372"/>
      <c r="E181" s="372"/>
      <c r="F181" s="375"/>
      <c r="G181" s="372"/>
      <c r="H181" s="372"/>
      <c r="I181" s="311"/>
    </row>
    <row r="182" spans="1:9" ht="18.75" x14ac:dyDescent="0.3">
      <c r="A182" s="372"/>
      <c r="B182" s="372"/>
      <c r="C182" s="372"/>
      <c r="D182" s="372"/>
      <c r="E182" s="372"/>
      <c r="F182" s="375"/>
      <c r="G182" s="372"/>
      <c r="H182" s="372"/>
      <c r="I182" s="311"/>
    </row>
    <row r="183" spans="1:9" ht="18.75" x14ac:dyDescent="0.3">
      <c r="A183" s="372"/>
      <c r="B183" s="372"/>
      <c r="C183" s="372"/>
      <c r="D183" s="372"/>
      <c r="E183" s="372"/>
      <c r="F183" s="375"/>
      <c r="G183" s="372"/>
      <c r="H183" s="372"/>
      <c r="I183" s="311"/>
    </row>
    <row r="184" spans="1:9" ht="18.75" x14ac:dyDescent="0.3">
      <c r="A184" s="372"/>
      <c r="B184" s="372"/>
      <c r="C184" s="372"/>
      <c r="D184" s="372"/>
      <c r="E184" s="372"/>
      <c r="F184" s="375"/>
      <c r="G184" s="372"/>
      <c r="H184" s="372"/>
      <c r="I184" s="311"/>
    </row>
    <row r="185" spans="1:9" ht="18.75" x14ac:dyDescent="0.3">
      <c r="A185" s="372"/>
      <c r="B185" s="372"/>
      <c r="C185" s="372"/>
      <c r="D185" s="372"/>
      <c r="E185" s="372"/>
      <c r="F185" s="375"/>
      <c r="G185" s="372"/>
      <c r="H185" s="372"/>
      <c r="I185" s="311"/>
    </row>
    <row r="186" spans="1:9" ht="18.75" x14ac:dyDescent="0.3">
      <c r="A186" s="372"/>
      <c r="B186" s="372"/>
      <c r="C186" s="372"/>
      <c r="D186" s="372"/>
      <c r="E186" s="372"/>
      <c r="F186" s="375"/>
      <c r="G186" s="372"/>
      <c r="H186" s="372"/>
      <c r="I186" s="311"/>
    </row>
    <row r="187" spans="1:9" ht="18.75" x14ac:dyDescent="0.3">
      <c r="A187" s="372"/>
      <c r="B187" s="372"/>
      <c r="C187" s="372"/>
      <c r="D187" s="372"/>
      <c r="E187" s="372"/>
      <c r="F187" s="375"/>
      <c r="G187" s="372"/>
      <c r="H187" s="372"/>
      <c r="I187" s="311"/>
    </row>
    <row r="250" spans="1:1" x14ac:dyDescent="0.25">
      <c r="A250" s="300">
        <v>0</v>
      </c>
    </row>
  </sheetData>
  <sheetProtection password="F258" sheet="1" objects="1" scenarios="1" formatCells="0" formatColumns="0"/>
  <mergeCells count="33">
    <mergeCell ref="C173:D173"/>
    <mergeCell ref="B176:C176"/>
    <mergeCell ref="G176:H176"/>
    <mergeCell ref="C122:D122"/>
    <mergeCell ref="A136:B137"/>
    <mergeCell ref="C139:D139"/>
    <mergeCell ref="A153:B154"/>
    <mergeCell ref="C156:D156"/>
    <mergeCell ref="A170:B171"/>
    <mergeCell ref="C83:G83"/>
    <mergeCell ref="C86:H86"/>
    <mergeCell ref="C87:H87"/>
    <mergeCell ref="F91:G91"/>
    <mergeCell ref="A101:B102"/>
    <mergeCell ref="A119:B120"/>
    <mergeCell ref="C64:C67"/>
    <mergeCell ref="D64:D67"/>
    <mergeCell ref="C68:C71"/>
    <mergeCell ref="D68:D71"/>
    <mergeCell ref="A70:B71"/>
    <mergeCell ref="C76:D76"/>
    <mergeCell ref="C32:H32"/>
    <mergeCell ref="D36:E36"/>
    <mergeCell ref="F36:G36"/>
    <mergeCell ref="A46:B47"/>
    <mergeCell ref="C60:C63"/>
    <mergeCell ref="D60:D63"/>
    <mergeCell ref="A1:H7"/>
    <mergeCell ref="A8:H14"/>
    <mergeCell ref="A16:H16"/>
    <mergeCell ref="B18:C18"/>
    <mergeCell ref="C29:G29"/>
    <mergeCell ref="C31:H31"/>
  </mergeCells>
  <printOptions horizontalCentered="1" verticalCentered="1"/>
  <pageMargins left="0.7" right="0.7" top="0.75" bottom="0.75" header="0.3" footer="0.3"/>
  <pageSetup paperSize="9" scale="18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130" zoomScale="50" zoomScaleNormal="75" zoomScaleSheetLayoutView="50" workbookViewId="0">
      <selection activeCell="B131" sqref="A131:XFD131"/>
    </sheetView>
  </sheetViews>
  <sheetFormatPr defaultRowHeight="13.5" x14ac:dyDescent="0.25"/>
  <cols>
    <col min="1" max="1" width="55.42578125" style="194" customWidth="1"/>
    <col min="2" max="2" width="33.7109375" style="194" customWidth="1"/>
    <col min="3" max="3" width="42.28515625" style="194" customWidth="1"/>
    <col min="4" max="4" width="30.5703125" style="194" customWidth="1"/>
    <col min="5" max="5" width="39.85546875" style="194" customWidth="1"/>
    <col min="6" max="6" width="30.7109375" style="194" customWidth="1"/>
    <col min="7" max="7" width="39.85546875" style="194" customWidth="1"/>
    <col min="8" max="8" width="41.140625" style="194" customWidth="1"/>
    <col min="9" max="9" width="30.28515625" style="194" customWidth="1"/>
    <col min="10" max="10" width="30.42578125" style="194" customWidth="1"/>
    <col min="11" max="11" width="21.28515625" style="194" customWidth="1"/>
    <col min="12" max="12" width="9.140625" style="194" customWidth="1"/>
    <col min="13" max="16384" width="9.140625" style="44"/>
  </cols>
  <sheetData>
    <row r="1" spans="1:8" x14ac:dyDescent="0.25">
      <c r="A1" s="268" t="s">
        <v>45</v>
      </c>
      <c r="B1" s="268"/>
      <c r="C1" s="268"/>
      <c r="D1" s="268"/>
      <c r="E1" s="268"/>
      <c r="F1" s="268"/>
      <c r="G1" s="268"/>
      <c r="H1" s="268"/>
    </row>
    <row r="2" spans="1:8" x14ac:dyDescent="0.25">
      <c r="A2" s="268"/>
      <c r="B2" s="268"/>
      <c r="C2" s="268"/>
      <c r="D2" s="268"/>
      <c r="E2" s="268"/>
      <c r="F2" s="268"/>
      <c r="G2" s="268"/>
      <c r="H2" s="268"/>
    </row>
    <row r="3" spans="1:8" x14ac:dyDescent="0.25">
      <c r="A3" s="268"/>
      <c r="B3" s="268"/>
      <c r="C3" s="268"/>
      <c r="D3" s="268"/>
      <c r="E3" s="268"/>
      <c r="F3" s="268"/>
      <c r="G3" s="268"/>
      <c r="H3" s="268"/>
    </row>
    <row r="4" spans="1:8" x14ac:dyDescent="0.25">
      <c r="A4" s="268"/>
      <c r="B4" s="268"/>
      <c r="C4" s="268"/>
      <c r="D4" s="268"/>
      <c r="E4" s="268"/>
      <c r="F4" s="268"/>
      <c r="G4" s="268"/>
      <c r="H4" s="268"/>
    </row>
    <row r="5" spans="1:8" x14ac:dyDescent="0.25">
      <c r="A5" s="268"/>
      <c r="B5" s="268"/>
      <c r="C5" s="268"/>
      <c r="D5" s="268"/>
      <c r="E5" s="268"/>
      <c r="F5" s="268"/>
      <c r="G5" s="268"/>
      <c r="H5" s="268"/>
    </row>
    <row r="6" spans="1:8" x14ac:dyDescent="0.25">
      <c r="A6" s="268"/>
      <c r="B6" s="268"/>
      <c r="C6" s="268"/>
      <c r="D6" s="268"/>
      <c r="E6" s="268"/>
      <c r="F6" s="268"/>
      <c r="G6" s="268"/>
      <c r="H6" s="268"/>
    </row>
    <row r="7" spans="1:8" x14ac:dyDescent="0.25">
      <c r="A7" s="268"/>
      <c r="B7" s="268"/>
      <c r="C7" s="268"/>
      <c r="D7" s="268"/>
      <c r="E7" s="268"/>
      <c r="F7" s="268"/>
      <c r="G7" s="268"/>
      <c r="H7" s="268"/>
    </row>
    <row r="8" spans="1:8" x14ac:dyDescent="0.25">
      <c r="A8" s="269" t="s">
        <v>46</v>
      </c>
      <c r="B8" s="269"/>
      <c r="C8" s="269"/>
      <c r="D8" s="269"/>
      <c r="E8" s="269"/>
      <c r="F8" s="269"/>
      <c r="G8" s="269"/>
      <c r="H8" s="269"/>
    </row>
    <row r="9" spans="1:8" x14ac:dyDescent="0.25">
      <c r="A9" s="269"/>
      <c r="B9" s="269"/>
      <c r="C9" s="269"/>
      <c r="D9" s="269"/>
      <c r="E9" s="269"/>
      <c r="F9" s="269"/>
      <c r="G9" s="269"/>
      <c r="H9" s="269"/>
    </row>
    <row r="10" spans="1:8" x14ac:dyDescent="0.25">
      <c r="A10" s="269"/>
      <c r="B10" s="269"/>
      <c r="C10" s="269"/>
      <c r="D10" s="269"/>
      <c r="E10" s="269"/>
      <c r="F10" s="269"/>
      <c r="G10" s="269"/>
      <c r="H10" s="269"/>
    </row>
    <row r="11" spans="1:8" x14ac:dyDescent="0.25">
      <c r="A11" s="269"/>
      <c r="B11" s="269"/>
      <c r="C11" s="269"/>
      <c r="D11" s="269"/>
      <c r="E11" s="269"/>
      <c r="F11" s="269"/>
      <c r="G11" s="269"/>
      <c r="H11" s="269"/>
    </row>
    <row r="12" spans="1:8" x14ac:dyDescent="0.25">
      <c r="A12" s="269"/>
      <c r="B12" s="269"/>
      <c r="C12" s="269"/>
      <c r="D12" s="269"/>
      <c r="E12" s="269"/>
      <c r="F12" s="269"/>
      <c r="G12" s="269"/>
      <c r="H12" s="269"/>
    </row>
    <row r="13" spans="1:8" x14ac:dyDescent="0.25">
      <c r="A13" s="269"/>
      <c r="B13" s="269"/>
      <c r="C13" s="269"/>
      <c r="D13" s="269"/>
      <c r="E13" s="269"/>
      <c r="F13" s="269"/>
      <c r="G13" s="269"/>
      <c r="H13" s="269"/>
    </row>
    <row r="14" spans="1:8" x14ac:dyDescent="0.25">
      <c r="A14" s="269"/>
      <c r="B14" s="269"/>
      <c r="C14" s="269"/>
      <c r="D14" s="269"/>
      <c r="E14" s="269"/>
      <c r="F14" s="269"/>
      <c r="G14" s="269"/>
      <c r="H14" s="269"/>
    </row>
    <row r="15" spans="1:8" ht="19.5" customHeight="1" thickBot="1" x14ac:dyDescent="0.3"/>
    <row r="16" spans="1:8" ht="19.5" customHeight="1" thickBot="1" x14ac:dyDescent="0.3">
      <c r="A16" s="270" t="s">
        <v>31</v>
      </c>
      <c r="B16" s="271"/>
      <c r="C16" s="271"/>
      <c r="D16" s="271"/>
      <c r="E16" s="271"/>
      <c r="F16" s="271"/>
      <c r="G16" s="271"/>
      <c r="H16" s="272"/>
    </row>
    <row r="17" spans="1:14" ht="18.75" x14ac:dyDescent="0.3">
      <c r="A17" s="98" t="s">
        <v>47</v>
      </c>
      <c r="B17" s="98"/>
    </row>
    <row r="18" spans="1:14" ht="18.75" x14ac:dyDescent="0.3">
      <c r="A18" s="99" t="s">
        <v>33</v>
      </c>
      <c r="B18" s="273" t="s">
        <v>5</v>
      </c>
      <c r="C18" s="273"/>
      <c r="D18" s="252"/>
      <c r="E18" s="252"/>
    </row>
    <row r="19" spans="1:14" ht="18.75" x14ac:dyDescent="0.3">
      <c r="A19" s="99" t="s">
        <v>34</v>
      </c>
      <c r="B19" s="175" t="s">
        <v>122</v>
      </c>
      <c r="C19" s="219">
        <v>24</v>
      </c>
    </row>
    <row r="20" spans="1:14" ht="18.75" x14ac:dyDescent="0.3">
      <c r="A20" s="99" t="s">
        <v>35</v>
      </c>
      <c r="B20" s="175" t="s">
        <v>9</v>
      </c>
    </row>
    <row r="21" spans="1:14" ht="18.75" x14ac:dyDescent="0.3">
      <c r="A21" s="99" t="s">
        <v>36</v>
      </c>
      <c r="B21" s="197" t="s">
        <v>11</v>
      </c>
      <c r="C21" s="197"/>
      <c r="D21" s="197"/>
      <c r="E21" s="197"/>
      <c r="F21" s="197"/>
      <c r="G21" s="197"/>
      <c r="H21" s="197"/>
      <c r="I21" s="197"/>
    </row>
    <row r="22" spans="1:14" ht="18.75" x14ac:dyDescent="0.3">
      <c r="A22" s="99" t="s">
        <v>37</v>
      </c>
      <c r="B22" s="176">
        <v>43006</v>
      </c>
    </row>
    <row r="23" spans="1:14" ht="18.75" x14ac:dyDescent="0.3">
      <c r="A23" s="99" t="s">
        <v>38</v>
      </c>
      <c r="B23" s="176">
        <v>43026</v>
      </c>
    </row>
    <row r="24" spans="1:14" ht="18.75" x14ac:dyDescent="0.3">
      <c r="A24" s="99"/>
      <c r="B24" s="101"/>
    </row>
    <row r="25" spans="1:14" ht="18.75" x14ac:dyDescent="0.3">
      <c r="A25" s="102" t="s">
        <v>1</v>
      </c>
      <c r="B25" s="101"/>
    </row>
    <row r="26" spans="1:14" ht="26.25" customHeight="1" x14ac:dyDescent="0.4">
      <c r="A26" s="187" t="s">
        <v>4</v>
      </c>
      <c r="B26" s="246" t="s">
        <v>116</v>
      </c>
      <c r="C26" s="245"/>
    </row>
    <row r="27" spans="1:14" ht="26.25" customHeight="1" x14ac:dyDescent="0.4">
      <c r="A27" s="218" t="s">
        <v>48</v>
      </c>
      <c r="B27" s="222" t="s">
        <v>117</v>
      </c>
    </row>
    <row r="28" spans="1:14" ht="27" customHeight="1" thickBot="1" x14ac:dyDescent="0.45">
      <c r="A28" s="218" t="s">
        <v>6</v>
      </c>
      <c r="B28" s="222">
        <v>99.7</v>
      </c>
    </row>
    <row r="29" spans="1:14" s="75" customFormat="1" ht="27" customHeight="1" thickBot="1" x14ac:dyDescent="0.45">
      <c r="A29" s="218" t="s">
        <v>49</v>
      </c>
      <c r="B29" s="222">
        <v>0</v>
      </c>
      <c r="C29" s="274" t="s">
        <v>50</v>
      </c>
      <c r="D29" s="275"/>
      <c r="E29" s="275"/>
      <c r="F29" s="275"/>
      <c r="G29" s="276"/>
      <c r="I29" s="103"/>
      <c r="J29" s="103"/>
      <c r="K29" s="103"/>
      <c r="L29" s="103"/>
    </row>
    <row r="30" spans="1:14" s="75" customFormat="1" ht="19.5" customHeight="1" thickBot="1" x14ac:dyDescent="0.35">
      <c r="A30" s="218" t="s">
        <v>51</v>
      </c>
      <c r="B30" s="249">
        <f>B28-B29</f>
        <v>99.7</v>
      </c>
      <c r="C30" s="104"/>
      <c r="D30" s="104"/>
      <c r="E30" s="104"/>
      <c r="F30" s="104"/>
      <c r="G30" s="105"/>
      <c r="I30" s="103"/>
      <c r="J30" s="103"/>
      <c r="K30" s="103"/>
      <c r="L30" s="103"/>
    </row>
    <row r="31" spans="1:14" s="75" customFormat="1" ht="27" customHeight="1" thickBot="1" x14ac:dyDescent="0.45">
      <c r="A31" s="218" t="s">
        <v>52</v>
      </c>
      <c r="B31" s="223">
        <v>767</v>
      </c>
      <c r="C31" s="265" t="s">
        <v>53</v>
      </c>
      <c r="D31" s="266"/>
      <c r="E31" s="266"/>
      <c r="F31" s="266"/>
      <c r="G31" s="266"/>
      <c r="H31" s="267"/>
      <c r="I31" s="103"/>
      <c r="J31" s="103"/>
      <c r="K31" s="103"/>
      <c r="L31" s="103"/>
    </row>
    <row r="32" spans="1:14" s="75" customFormat="1" ht="27" customHeight="1" thickBot="1" x14ac:dyDescent="0.45">
      <c r="A32" s="218" t="s">
        <v>54</v>
      </c>
      <c r="B32" s="223">
        <v>883.1</v>
      </c>
      <c r="C32" s="265" t="s">
        <v>55</v>
      </c>
      <c r="D32" s="266"/>
      <c r="E32" s="266"/>
      <c r="F32" s="266"/>
      <c r="G32" s="266"/>
      <c r="H32" s="267"/>
      <c r="I32" s="103"/>
      <c r="J32" s="103"/>
      <c r="K32" s="103"/>
      <c r="L32" s="107"/>
      <c r="M32" s="107"/>
      <c r="N32" s="108"/>
    </row>
    <row r="33" spans="1:14" s="75" customFormat="1" ht="17.25" customHeight="1" x14ac:dyDescent="0.3">
      <c r="A33" s="218"/>
      <c r="B33" s="106"/>
      <c r="C33" s="109"/>
      <c r="D33" s="109"/>
      <c r="E33" s="109"/>
      <c r="F33" s="109"/>
      <c r="G33" s="109"/>
      <c r="H33" s="109"/>
      <c r="I33" s="103"/>
      <c r="J33" s="103"/>
      <c r="K33" s="103"/>
      <c r="L33" s="107"/>
      <c r="M33" s="107"/>
      <c r="N33" s="108"/>
    </row>
    <row r="34" spans="1:14" s="75" customFormat="1" ht="18.75" x14ac:dyDescent="0.3">
      <c r="A34" s="218" t="s">
        <v>56</v>
      </c>
      <c r="B34" s="110">
        <f>B31/B32</f>
        <v>0.86853131015740004</v>
      </c>
      <c r="C34" s="219" t="s">
        <v>57</v>
      </c>
      <c r="D34" s="219"/>
      <c r="E34" s="219"/>
      <c r="F34" s="219"/>
      <c r="G34" s="219"/>
      <c r="I34" s="103"/>
      <c r="J34" s="103"/>
      <c r="K34" s="103"/>
      <c r="L34" s="107"/>
      <c r="M34" s="107"/>
      <c r="N34" s="108"/>
    </row>
    <row r="35" spans="1:14" s="75" customFormat="1" ht="19.5" customHeight="1" thickBot="1" x14ac:dyDescent="0.35">
      <c r="A35" s="218"/>
      <c r="B35" s="249"/>
      <c r="G35" s="219"/>
      <c r="I35" s="103"/>
      <c r="J35" s="103"/>
      <c r="K35" s="103"/>
      <c r="L35" s="107"/>
      <c r="M35" s="107"/>
      <c r="N35" s="108"/>
    </row>
    <row r="36" spans="1:14" s="75" customFormat="1" ht="27" customHeight="1" thickBot="1" x14ac:dyDescent="0.45">
      <c r="A36" s="111" t="s">
        <v>107</v>
      </c>
      <c r="B36" s="224">
        <v>50</v>
      </c>
      <c r="C36" s="219"/>
      <c r="D36" s="277" t="s">
        <v>58</v>
      </c>
      <c r="E36" s="278"/>
      <c r="F36" s="277" t="s">
        <v>59</v>
      </c>
      <c r="G36" s="279"/>
      <c r="J36" s="103"/>
      <c r="K36" s="103"/>
      <c r="L36" s="107"/>
      <c r="M36" s="107"/>
      <c r="N36" s="108"/>
    </row>
    <row r="37" spans="1:14" s="75" customFormat="1" ht="15.75" customHeight="1" x14ac:dyDescent="0.4">
      <c r="A37" s="112" t="s">
        <v>60</v>
      </c>
      <c r="B37" s="225">
        <v>5</v>
      </c>
      <c r="C37" s="114" t="s">
        <v>108</v>
      </c>
      <c r="D37" s="115" t="s">
        <v>62</v>
      </c>
      <c r="E37" s="165" t="s">
        <v>63</v>
      </c>
      <c r="F37" s="115" t="s">
        <v>62</v>
      </c>
      <c r="G37" s="116" t="s">
        <v>63</v>
      </c>
      <c r="J37" s="103"/>
      <c r="K37" s="103"/>
      <c r="L37" s="107"/>
      <c r="M37" s="107"/>
      <c r="N37" s="108"/>
    </row>
    <row r="38" spans="1:14" s="75" customFormat="1" ht="26.25" customHeight="1" x14ac:dyDescent="0.4">
      <c r="A38" s="112" t="s">
        <v>64</v>
      </c>
      <c r="B38" s="225">
        <v>50</v>
      </c>
      <c r="C38" s="117">
        <v>1</v>
      </c>
      <c r="D38" s="226">
        <v>871215</v>
      </c>
      <c r="E38" s="177">
        <f>IF(ISBLANK(D38),"-",$D$48/$D$45*D38)</f>
        <v>969898.69081206538</v>
      </c>
      <c r="F38" s="226">
        <v>1073627</v>
      </c>
      <c r="G38" s="180">
        <f>IF(ISBLANK(F38),"-",$D$48/$F$45*F38)</f>
        <v>976780.77286074706</v>
      </c>
      <c r="J38" s="103"/>
      <c r="K38" s="103"/>
      <c r="L38" s="107"/>
      <c r="M38" s="107"/>
      <c r="N38" s="108"/>
    </row>
    <row r="39" spans="1:14" s="75" customFormat="1" ht="26.25" customHeight="1" x14ac:dyDescent="0.4">
      <c r="A39" s="112" t="s">
        <v>65</v>
      </c>
      <c r="B39" s="225">
        <v>1</v>
      </c>
      <c r="C39" s="113">
        <v>2</v>
      </c>
      <c r="D39" s="227">
        <v>882061</v>
      </c>
      <c r="E39" s="178">
        <f>IF(ISBLANK(D39),"-",$D$48/$D$45*D39)</f>
        <v>981973.23176986305</v>
      </c>
      <c r="F39" s="227">
        <v>1071937</v>
      </c>
      <c r="G39" s="181">
        <f>IF(ISBLANK(F39),"-",$D$48/$F$45*F39)</f>
        <v>975243.21884418954</v>
      </c>
      <c r="J39" s="103"/>
      <c r="K39" s="103"/>
      <c r="L39" s="107"/>
      <c r="M39" s="107"/>
      <c r="N39" s="108"/>
    </row>
    <row r="40" spans="1:14" ht="26.25" customHeight="1" x14ac:dyDescent="0.4">
      <c r="A40" s="112" t="s">
        <v>66</v>
      </c>
      <c r="B40" s="225">
        <v>1</v>
      </c>
      <c r="C40" s="113">
        <v>3</v>
      </c>
      <c r="D40" s="227">
        <v>878102</v>
      </c>
      <c r="E40" s="178">
        <f>IF(ISBLANK(D40),"-",$D$48/$D$45*D40)</f>
        <v>977565.79053328547</v>
      </c>
      <c r="F40" s="227">
        <v>1071066</v>
      </c>
      <c r="G40" s="181">
        <f>IF(ISBLANK(F40),"-",$D$48/$F$45*F40)</f>
        <v>974450.78715873288</v>
      </c>
      <c r="L40" s="107"/>
      <c r="M40" s="107"/>
      <c r="N40" s="219"/>
    </row>
    <row r="41" spans="1:14" ht="26.25" customHeight="1" x14ac:dyDescent="0.4">
      <c r="A41" s="112" t="s">
        <v>67</v>
      </c>
      <c r="B41" s="225">
        <v>1</v>
      </c>
      <c r="C41" s="119">
        <v>4</v>
      </c>
      <c r="D41" s="228"/>
      <c r="E41" s="179" t="str">
        <f>IF(ISBLANK(D41),"-",$D$48/$D$45*D41)</f>
        <v>-</v>
      </c>
      <c r="F41" s="228"/>
      <c r="G41" s="182" t="str">
        <f>IF(ISBLANK(F41),"-",$D$48/$F$45*F41)</f>
        <v>-</v>
      </c>
      <c r="L41" s="107"/>
      <c r="M41" s="107"/>
      <c r="N41" s="219"/>
    </row>
    <row r="42" spans="1:14" ht="27" customHeight="1" thickBot="1" x14ac:dyDescent="0.45">
      <c r="A42" s="112" t="s">
        <v>68</v>
      </c>
      <c r="B42" s="225">
        <v>1</v>
      </c>
      <c r="C42" s="121" t="s">
        <v>69</v>
      </c>
      <c r="D42" s="205">
        <f>AVERAGE(D38:D41)</f>
        <v>877126</v>
      </c>
      <c r="E42" s="142">
        <f>AVERAGE(E38:E41)</f>
        <v>976479.23770507134</v>
      </c>
      <c r="F42" s="122">
        <f>AVERAGE(F38:F41)</f>
        <v>1072210</v>
      </c>
      <c r="G42" s="123">
        <f>AVERAGE(G38:G41)</f>
        <v>975491.59295455646</v>
      </c>
      <c r="H42" s="195"/>
    </row>
    <row r="43" spans="1:14" ht="26.25" customHeight="1" x14ac:dyDescent="0.4">
      <c r="A43" s="112" t="s">
        <v>70</v>
      </c>
      <c r="B43" s="222">
        <v>1</v>
      </c>
      <c r="C43" s="206" t="s">
        <v>99</v>
      </c>
      <c r="D43" s="229">
        <v>15.56</v>
      </c>
      <c r="E43" s="219"/>
      <c r="F43" s="230">
        <v>19.04</v>
      </c>
      <c r="H43" s="195"/>
    </row>
    <row r="44" spans="1:14" ht="26.25" customHeight="1" x14ac:dyDescent="0.4">
      <c r="A44" s="112" t="s">
        <v>71</v>
      </c>
      <c r="B44" s="222">
        <v>1</v>
      </c>
      <c r="C44" s="207" t="s">
        <v>100</v>
      </c>
      <c r="D44" s="208">
        <f>D43*$B$34</f>
        <v>13.514347186049145</v>
      </c>
      <c r="E44" s="140"/>
      <c r="F44" s="124">
        <f>F43*$B$34</f>
        <v>16.536836145396897</v>
      </c>
      <c r="H44" s="195"/>
    </row>
    <row r="45" spans="1:14" ht="19.5" customHeight="1" thickBot="1" x14ac:dyDescent="0.35">
      <c r="A45" s="112" t="s">
        <v>72</v>
      </c>
      <c r="B45" s="249">
        <f>(B44/B43)*(B42/B41)*(B40/B39)*(B38/B37)*B36</f>
        <v>500</v>
      </c>
      <c r="C45" s="207" t="s">
        <v>73</v>
      </c>
      <c r="D45" s="214">
        <f>D44*$B$30/100</f>
        <v>13.473804144490998</v>
      </c>
      <c r="E45" s="141"/>
      <c r="F45" s="125">
        <f>F44*$B$30/100</f>
        <v>16.487225636960705</v>
      </c>
      <c r="H45" s="195"/>
    </row>
    <row r="46" spans="1:14" ht="19.5" customHeight="1" thickBot="1" x14ac:dyDescent="0.35">
      <c r="A46" s="280" t="s">
        <v>74</v>
      </c>
      <c r="B46" s="281"/>
      <c r="C46" s="207" t="s">
        <v>75</v>
      </c>
      <c r="D46" s="208">
        <f>D45/$B$45</f>
        <v>2.6947608288981996E-2</v>
      </c>
      <c r="E46" s="141"/>
      <c r="F46" s="126">
        <f>F45/$B$45</f>
        <v>3.2974451273921408E-2</v>
      </c>
      <c r="H46" s="195"/>
    </row>
    <row r="47" spans="1:14" ht="27" customHeight="1" thickBot="1" x14ac:dyDescent="0.45">
      <c r="A47" s="282"/>
      <c r="B47" s="283"/>
      <c r="C47" s="207" t="s">
        <v>109</v>
      </c>
      <c r="D47" s="231">
        <v>0.03</v>
      </c>
      <c r="F47" s="128"/>
      <c r="H47" s="195"/>
    </row>
    <row r="48" spans="1:14" ht="18.75" x14ac:dyDescent="0.3">
      <c r="C48" s="207" t="s">
        <v>76</v>
      </c>
      <c r="D48" s="208">
        <f>D47*$B$45</f>
        <v>15</v>
      </c>
      <c r="F48" s="128"/>
      <c r="H48" s="195"/>
    </row>
    <row r="49" spans="1:12" ht="19.5" customHeight="1" thickBot="1" x14ac:dyDescent="0.35">
      <c r="C49" s="209" t="s">
        <v>77</v>
      </c>
      <c r="D49" s="215">
        <f>D48/B34</f>
        <v>17.270534550195567</v>
      </c>
      <c r="F49" s="131"/>
      <c r="H49" s="195"/>
    </row>
    <row r="50" spans="1:12" ht="18.75" x14ac:dyDescent="0.3">
      <c r="C50" s="210" t="s">
        <v>78</v>
      </c>
      <c r="D50" s="211">
        <f>AVERAGE(E38:E41,G38:G41)</f>
        <v>975985.41532981396</v>
      </c>
      <c r="F50" s="131"/>
      <c r="H50" s="195"/>
    </row>
    <row r="51" spans="1:12" ht="18.75" x14ac:dyDescent="0.3">
      <c r="C51" s="127" t="s">
        <v>79</v>
      </c>
      <c r="D51" s="132">
        <f>STDEV(E38:E41,G38:G41)/D50</f>
        <v>4.0711349520041679E-3</v>
      </c>
      <c r="F51" s="131"/>
    </row>
    <row r="52" spans="1:12" ht="19.5" customHeight="1" thickBot="1" x14ac:dyDescent="0.35">
      <c r="C52" s="129" t="s">
        <v>20</v>
      </c>
      <c r="D52" s="133">
        <f>COUNT(E38:E41,G38:G41)</f>
        <v>6</v>
      </c>
      <c r="F52" s="131"/>
    </row>
    <row r="54" spans="1:12" ht="18.75" x14ac:dyDescent="0.3">
      <c r="A54" s="98" t="s">
        <v>1</v>
      </c>
      <c r="B54" s="134" t="s">
        <v>80</v>
      </c>
    </row>
    <row r="55" spans="1:12" ht="18.75" x14ac:dyDescent="0.3">
      <c r="A55" s="219" t="s">
        <v>81</v>
      </c>
      <c r="B55" s="100" t="str">
        <f>B21</f>
        <v>Quetiapine Fumarate Ph.Eur. equivalent to Quetiapine 200 mg.</v>
      </c>
    </row>
    <row r="56" spans="1:12" ht="26.25" customHeight="1" x14ac:dyDescent="0.4">
      <c r="A56" s="100" t="s">
        <v>82</v>
      </c>
      <c r="B56" s="222">
        <v>200</v>
      </c>
      <c r="C56" s="219" t="str">
        <f>B20</f>
        <v>Quetiapine 200mg</v>
      </c>
      <c r="H56" s="140"/>
    </row>
    <row r="57" spans="1:12" ht="18.75" x14ac:dyDescent="0.3">
      <c r="A57" s="100" t="s">
        <v>83</v>
      </c>
      <c r="B57" s="221">
        <f>Uniformity!C46</f>
        <v>352.70549999999992</v>
      </c>
      <c r="H57" s="140"/>
    </row>
    <row r="58" spans="1:12" ht="19.5" customHeight="1" thickBot="1" x14ac:dyDescent="0.35">
      <c r="H58" s="140"/>
    </row>
    <row r="59" spans="1:12" s="75" customFormat="1" ht="27" customHeight="1" thickBot="1" x14ac:dyDescent="0.45">
      <c r="A59" s="111" t="s">
        <v>110</v>
      </c>
      <c r="B59" s="224">
        <v>250</v>
      </c>
      <c r="C59" s="219"/>
      <c r="D59" s="136" t="s">
        <v>84</v>
      </c>
      <c r="E59" s="135" t="s">
        <v>61</v>
      </c>
      <c r="F59" s="135" t="s">
        <v>62</v>
      </c>
      <c r="G59" s="135" t="s">
        <v>85</v>
      </c>
      <c r="H59" s="114" t="s">
        <v>86</v>
      </c>
      <c r="L59" s="103"/>
    </row>
    <row r="60" spans="1:12" s="75" customFormat="1" ht="22.5" customHeight="1" x14ac:dyDescent="0.4">
      <c r="A60" s="112" t="s">
        <v>104</v>
      </c>
      <c r="B60" s="225">
        <v>3</v>
      </c>
      <c r="C60" s="284" t="s">
        <v>87</v>
      </c>
      <c r="D60" s="287">
        <v>437.5</v>
      </c>
      <c r="E60" s="137">
        <v>1</v>
      </c>
      <c r="F60" s="232">
        <v>977784</v>
      </c>
      <c r="G60" s="167">
        <f>IF(ISBLANK(F60),"-",(F60/$D$50*$D$47*$B$68)*($B$57/$D$60))</f>
        <v>201.91741697021649</v>
      </c>
      <c r="H60" s="169">
        <f t="shared" ref="H60:H71" si="0">IF(ISBLANK(F60),"-",G60/$B$56)</f>
        <v>1.0095870848510824</v>
      </c>
      <c r="L60" s="103"/>
    </row>
    <row r="61" spans="1:12" s="75" customFormat="1" ht="26.25" customHeight="1" x14ac:dyDescent="0.4">
      <c r="A61" s="112" t="s">
        <v>88</v>
      </c>
      <c r="B61" s="225">
        <v>100</v>
      </c>
      <c r="C61" s="285"/>
      <c r="D61" s="288"/>
      <c r="E61" s="138">
        <v>2</v>
      </c>
      <c r="F61" s="227">
        <v>974209</v>
      </c>
      <c r="G61" s="168">
        <f>IF(ISBLANK(F61),"-",(F61/$D$50*$D$47*$B$68)*($B$57/$D$60))</f>
        <v>201.17916111241095</v>
      </c>
      <c r="H61" s="170">
        <f t="shared" si="0"/>
        <v>1.0058958055620548</v>
      </c>
      <c r="L61" s="103"/>
    </row>
    <row r="62" spans="1:12" s="75" customFormat="1" ht="26.25" customHeight="1" x14ac:dyDescent="0.4">
      <c r="A62" s="112" t="s">
        <v>89</v>
      </c>
      <c r="B62" s="225">
        <v>1</v>
      </c>
      <c r="C62" s="285"/>
      <c r="D62" s="288"/>
      <c r="E62" s="138">
        <v>3</v>
      </c>
      <c r="F62" s="227">
        <v>976644</v>
      </c>
      <c r="G62" s="168">
        <f>IF(ISBLANK(F62),"-",(F62/$D$50*$D$47*$B$68)*($B$57/$D$60))</f>
        <v>201.6820011162589</v>
      </c>
      <c r="H62" s="170">
        <f t="shared" si="0"/>
        <v>1.0084100055812946</v>
      </c>
      <c r="L62" s="103"/>
    </row>
    <row r="63" spans="1:12" ht="21" customHeight="1" thickBot="1" x14ac:dyDescent="0.45">
      <c r="A63" s="112" t="s">
        <v>90</v>
      </c>
      <c r="B63" s="225">
        <v>1</v>
      </c>
      <c r="C63" s="286"/>
      <c r="D63" s="289"/>
      <c r="E63" s="139">
        <v>4</v>
      </c>
      <c r="F63" s="233"/>
      <c r="G63" s="168" t="str">
        <f>IF(ISBLANK(F63),"-",(F63/$D$50*$D$47*$B$68)*($B$57/$D$60))</f>
        <v>-</v>
      </c>
      <c r="H63" s="170" t="str">
        <f t="shared" si="0"/>
        <v>-</v>
      </c>
    </row>
    <row r="64" spans="1:12" ht="26.25" customHeight="1" x14ac:dyDescent="0.4">
      <c r="A64" s="112" t="s">
        <v>91</v>
      </c>
      <c r="B64" s="225">
        <v>1</v>
      </c>
      <c r="C64" s="284" t="s">
        <v>92</v>
      </c>
      <c r="D64" s="287">
        <v>446.76</v>
      </c>
      <c r="E64" s="137">
        <v>1</v>
      </c>
      <c r="F64" s="232">
        <v>984980</v>
      </c>
      <c r="G64" s="191">
        <f>IF(ISBLANK(F64),"-",(F64/$D$50*$D$47*$B$68)*($B$57/$D$64))</f>
        <v>199.18748257653422</v>
      </c>
      <c r="H64" s="188">
        <f t="shared" si="0"/>
        <v>0.99593741288267112</v>
      </c>
    </row>
    <row r="65" spans="1:8" ht="26.25" customHeight="1" x14ac:dyDescent="0.4">
      <c r="A65" s="112" t="s">
        <v>93</v>
      </c>
      <c r="B65" s="225">
        <v>1</v>
      </c>
      <c r="C65" s="285"/>
      <c r="D65" s="288"/>
      <c r="E65" s="138">
        <v>2</v>
      </c>
      <c r="F65" s="227">
        <v>983706</v>
      </c>
      <c r="G65" s="192">
        <f>IF(ISBLANK(F65),"-",(F65/$D$50*$D$47*$B$68)*($B$57/$D$64))</f>
        <v>198.92984805319114</v>
      </c>
      <c r="H65" s="189">
        <f t="shared" si="0"/>
        <v>0.99464924026595569</v>
      </c>
    </row>
    <row r="66" spans="1:8" ht="26.25" customHeight="1" x14ac:dyDescent="0.4">
      <c r="A66" s="112" t="s">
        <v>94</v>
      </c>
      <c r="B66" s="225">
        <v>1</v>
      </c>
      <c r="C66" s="285"/>
      <c r="D66" s="288"/>
      <c r="E66" s="138">
        <v>3</v>
      </c>
      <c r="F66" s="227">
        <v>982692</v>
      </c>
      <c r="G66" s="192">
        <f>IF(ISBLANK(F66),"-",(F66/$D$50*$D$47*$B$68)*($B$57/$D$64))</f>
        <v>198.72479200399968</v>
      </c>
      <c r="H66" s="189">
        <f t="shared" si="0"/>
        <v>0.99362396001999842</v>
      </c>
    </row>
    <row r="67" spans="1:8" ht="21" customHeight="1" thickBot="1" x14ac:dyDescent="0.45">
      <c r="A67" s="112" t="s">
        <v>95</v>
      </c>
      <c r="B67" s="225">
        <v>1</v>
      </c>
      <c r="C67" s="286"/>
      <c r="D67" s="289"/>
      <c r="E67" s="139">
        <v>4</v>
      </c>
      <c r="F67" s="233"/>
      <c r="G67" s="193" t="str">
        <f>IF(ISBLANK(F67),"-",(F67/$D$50*$D$47*$B$68)*($B$57/$D$64))</f>
        <v>-</v>
      </c>
      <c r="H67" s="190" t="str">
        <f t="shared" si="0"/>
        <v>-</v>
      </c>
    </row>
    <row r="68" spans="1:8" ht="21.75" customHeight="1" x14ac:dyDescent="0.4">
      <c r="A68" s="112" t="s">
        <v>96</v>
      </c>
      <c r="B68" s="198">
        <f>(B67/B66)*(B65/B64)*(B63/B62)*(B61/B60)*B59</f>
        <v>8333.3333333333339</v>
      </c>
      <c r="C68" s="284" t="s">
        <v>97</v>
      </c>
      <c r="D68" s="287">
        <v>448.37</v>
      </c>
      <c r="E68" s="137">
        <v>1</v>
      </c>
      <c r="F68" s="232">
        <v>982705</v>
      </c>
      <c r="G68" s="191">
        <f>IF(ISBLANK(F68),"-",(F68/$D$50*$D$47*$B$68)*($B$57/$D$68))</f>
        <v>198.01383360542076</v>
      </c>
      <c r="H68" s="170">
        <f t="shared" si="0"/>
        <v>0.99006916802710376</v>
      </c>
    </row>
    <row r="69" spans="1:8" ht="21.75" customHeight="1" thickBot="1" x14ac:dyDescent="0.45">
      <c r="A69" s="212" t="s">
        <v>98</v>
      </c>
      <c r="B69" s="213">
        <f>D47*B68/B56*B57</f>
        <v>440.88187499999992</v>
      </c>
      <c r="C69" s="285"/>
      <c r="D69" s="288"/>
      <c r="E69" s="138">
        <v>2</v>
      </c>
      <c r="F69" s="227">
        <v>984051</v>
      </c>
      <c r="G69" s="192">
        <f>IF(ISBLANK(F69),"-",(F69/$D$50*$D$47*$B$68)*($B$57/$D$68))</f>
        <v>198.28505092906607</v>
      </c>
      <c r="H69" s="170">
        <f t="shared" si="0"/>
        <v>0.99142525464533038</v>
      </c>
    </row>
    <row r="70" spans="1:8" ht="22.5" customHeight="1" x14ac:dyDescent="0.4">
      <c r="A70" s="293" t="s">
        <v>74</v>
      </c>
      <c r="B70" s="294"/>
      <c r="C70" s="285"/>
      <c r="D70" s="288"/>
      <c r="E70" s="138">
        <v>3</v>
      </c>
      <c r="F70" s="227">
        <v>983228</v>
      </c>
      <c r="G70" s="192">
        <f>IF(ISBLANK(F70),"-",(F70/$D$50*$D$47*$B$68)*($B$57/$D$68))</f>
        <v>198.11921745405854</v>
      </c>
      <c r="H70" s="170">
        <f t="shared" si="0"/>
        <v>0.99059608727029269</v>
      </c>
    </row>
    <row r="71" spans="1:8" ht="21.75" customHeight="1" thickBot="1" x14ac:dyDescent="0.45">
      <c r="A71" s="295"/>
      <c r="B71" s="296"/>
      <c r="C71" s="292"/>
      <c r="D71" s="289"/>
      <c r="E71" s="139">
        <v>4</v>
      </c>
      <c r="F71" s="233"/>
      <c r="G71" s="193" t="str">
        <f>IF(ISBLANK(F71),"-",(F71/$D$50*$D$47*$B$68)*($B$57/$D$68))</f>
        <v>-</v>
      </c>
      <c r="H71" s="171" t="str">
        <f t="shared" si="0"/>
        <v>-</v>
      </c>
    </row>
    <row r="72" spans="1:8" ht="26.25" customHeight="1" x14ac:dyDescent="0.4">
      <c r="A72" s="140"/>
      <c r="B72" s="140"/>
      <c r="C72" s="140"/>
      <c r="D72" s="140"/>
      <c r="E72" s="140"/>
      <c r="F72" s="140"/>
      <c r="G72" s="130" t="s">
        <v>69</v>
      </c>
      <c r="H72" s="234">
        <f>AVERAGE(H60:H71)</f>
        <v>0.99779933545619803</v>
      </c>
    </row>
    <row r="73" spans="1:8" ht="26.25" customHeight="1" x14ac:dyDescent="0.4">
      <c r="C73" s="140"/>
      <c r="D73" s="140"/>
      <c r="E73" s="140"/>
      <c r="F73" s="140"/>
      <c r="G73" s="127" t="s">
        <v>79</v>
      </c>
      <c r="H73" s="235">
        <f>STDEV(H60:H71)/H72</f>
        <v>7.9245957793776835E-3</v>
      </c>
    </row>
    <row r="74" spans="1:8" ht="27" customHeight="1" thickBot="1" x14ac:dyDescent="0.45">
      <c r="A74" s="140"/>
      <c r="B74" s="140"/>
      <c r="C74" s="140"/>
      <c r="D74" s="140"/>
      <c r="E74" s="141"/>
      <c r="F74" s="140"/>
      <c r="G74" s="129" t="s">
        <v>20</v>
      </c>
      <c r="H74" s="236">
        <f>COUNT(H60:H71)</f>
        <v>9</v>
      </c>
    </row>
    <row r="75" spans="1:8" ht="18.75" x14ac:dyDescent="0.3">
      <c r="A75" s="140"/>
      <c r="B75" s="140"/>
      <c r="C75" s="140"/>
      <c r="D75" s="140"/>
      <c r="E75" s="141"/>
      <c r="F75" s="140"/>
      <c r="G75" s="218"/>
      <c r="H75" s="249"/>
    </row>
    <row r="76" spans="1:8" ht="18.75" x14ac:dyDescent="0.3">
      <c r="A76" s="187" t="s">
        <v>111</v>
      </c>
      <c r="B76" s="218" t="s">
        <v>105</v>
      </c>
      <c r="C76" s="297" t="str">
        <f>B20</f>
        <v>Quetiapine 200mg</v>
      </c>
      <c r="D76" s="297"/>
      <c r="E76" s="219" t="s">
        <v>112</v>
      </c>
      <c r="F76" s="219"/>
      <c r="G76" s="220">
        <f>H72</f>
        <v>0.99779933545619803</v>
      </c>
      <c r="H76" s="249"/>
    </row>
    <row r="77" spans="1:8" ht="18.75" x14ac:dyDescent="0.3">
      <c r="A77" s="140"/>
      <c r="B77" s="140"/>
      <c r="C77" s="140"/>
      <c r="D77" s="140"/>
      <c r="E77" s="141"/>
      <c r="F77" s="140"/>
      <c r="G77" s="218"/>
      <c r="H77" s="249"/>
    </row>
    <row r="78" spans="1:8" ht="26.25" customHeight="1" x14ac:dyDescent="0.4">
      <c r="A78" s="102" t="s">
        <v>113</v>
      </c>
      <c r="B78" s="102" t="s">
        <v>114</v>
      </c>
      <c r="D78" s="237" t="s">
        <v>118</v>
      </c>
    </row>
    <row r="79" spans="1:8" ht="18.75" x14ac:dyDescent="0.3">
      <c r="A79" s="102"/>
      <c r="B79" s="102"/>
    </row>
    <row r="80" spans="1:8" ht="26.25" customHeight="1" x14ac:dyDescent="0.4">
      <c r="A80" s="187" t="s">
        <v>4</v>
      </c>
      <c r="B80" s="222" t="str">
        <f>B26</f>
        <v>Quetiapine fumarate</v>
      </c>
      <c r="C80" s="245"/>
    </row>
    <row r="81" spans="1:12" ht="26.25" customHeight="1" x14ac:dyDescent="0.4">
      <c r="A81" s="218" t="s">
        <v>48</v>
      </c>
      <c r="B81" s="222" t="str">
        <f>B27</f>
        <v>Q3-1</v>
      </c>
    </row>
    <row r="82" spans="1:12" ht="27" customHeight="1" thickBot="1" x14ac:dyDescent="0.45">
      <c r="A82" s="218" t="s">
        <v>6</v>
      </c>
      <c r="B82" s="222">
        <f>B28</f>
        <v>99.7</v>
      </c>
    </row>
    <row r="83" spans="1:12" s="75" customFormat="1" ht="27" customHeight="1" thickBot="1" x14ac:dyDescent="0.45">
      <c r="A83" s="218" t="s">
        <v>49</v>
      </c>
      <c r="B83" s="222">
        <f>B29</f>
        <v>0</v>
      </c>
      <c r="C83" s="274" t="s">
        <v>50</v>
      </c>
      <c r="D83" s="275"/>
      <c r="E83" s="275"/>
      <c r="F83" s="275"/>
      <c r="G83" s="276"/>
      <c r="I83" s="103"/>
      <c r="J83" s="103"/>
      <c r="K83" s="103"/>
      <c r="L83" s="103"/>
    </row>
    <row r="84" spans="1:12" s="75" customFormat="1" ht="18.75" x14ac:dyDescent="0.3">
      <c r="A84" s="218" t="s">
        <v>51</v>
      </c>
      <c r="B84" s="249">
        <f>B82-B83</f>
        <v>99.7</v>
      </c>
      <c r="C84" s="104"/>
      <c r="D84" s="104"/>
      <c r="E84" s="104"/>
      <c r="F84" s="104"/>
      <c r="G84" s="105"/>
      <c r="I84" s="103"/>
      <c r="J84" s="103"/>
      <c r="K84" s="103"/>
      <c r="L84" s="103"/>
    </row>
    <row r="85" spans="1:12" s="75" customFormat="1" ht="19.5" customHeight="1" thickBot="1" x14ac:dyDescent="0.35">
      <c r="A85" s="218"/>
      <c r="B85" s="249"/>
      <c r="C85" s="104"/>
      <c r="D85" s="104"/>
      <c r="E85" s="104"/>
      <c r="F85" s="104"/>
      <c r="G85" s="105"/>
      <c r="I85" s="103"/>
      <c r="J85" s="103"/>
      <c r="K85" s="103"/>
      <c r="L85" s="103"/>
    </row>
    <row r="86" spans="1:12" s="75" customFormat="1" ht="27" customHeight="1" thickBot="1" x14ac:dyDescent="0.45">
      <c r="A86" s="218" t="s">
        <v>52</v>
      </c>
      <c r="B86" s="223">
        <v>1</v>
      </c>
      <c r="C86" s="265" t="s">
        <v>53</v>
      </c>
      <c r="D86" s="266"/>
      <c r="E86" s="266"/>
      <c r="F86" s="266"/>
      <c r="G86" s="266"/>
      <c r="H86" s="267"/>
      <c r="I86" s="103"/>
      <c r="J86" s="103"/>
      <c r="K86" s="103"/>
      <c r="L86" s="103"/>
    </row>
    <row r="87" spans="1:12" s="75" customFormat="1" ht="27" customHeight="1" thickBot="1" x14ac:dyDescent="0.45">
      <c r="A87" s="218" t="s">
        <v>54</v>
      </c>
      <c r="B87" s="223">
        <v>1</v>
      </c>
      <c r="C87" s="265" t="s">
        <v>55</v>
      </c>
      <c r="D87" s="266"/>
      <c r="E87" s="266"/>
      <c r="F87" s="266"/>
      <c r="G87" s="266"/>
      <c r="H87" s="267"/>
      <c r="I87" s="103"/>
      <c r="J87" s="103"/>
      <c r="K87" s="103"/>
      <c r="L87" s="103"/>
    </row>
    <row r="88" spans="1:12" s="75" customFormat="1" ht="18.75" x14ac:dyDescent="0.3">
      <c r="A88" s="218"/>
      <c r="B88" s="249"/>
      <c r="C88" s="104"/>
      <c r="D88" s="104"/>
      <c r="E88" s="104"/>
      <c r="F88" s="104"/>
      <c r="G88" s="105"/>
      <c r="I88" s="103"/>
      <c r="J88" s="103"/>
      <c r="K88" s="103"/>
      <c r="L88" s="103"/>
    </row>
    <row r="89" spans="1:12" ht="18.75" x14ac:dyDescent="0.3">
      <c r="A89" s="218" t="s">
        <v>56</v>
      </c>
      <c r="B89" s="110">
        <f>B86/B87</f>
        <v>1</v>
      </c>
      <c r="C89" s="219" t="s">
        <v>57</v>
      </c>
    </row>
    <row r="90" spans="1:12" ht="19.5" customHeight="1" thickBot="1" x14ac:dyDescent="0.35">
      <c r="A90" s="218"/>
      <c r="B90" s="110"/>
    </row>
    <row r="91" spans="1:12" ht="27" customHeight="1" thickBot="1" x14ac:dyDescent="0.45">
      <c r="A91" s="111" t="s">
        <v>107</v>
      </c>
      <c r="B91" s="224">
        <v>50</v>
      </c>
      <c r="D91" s="247" t="s">
        <v>58</v>
      </c>
      <c r="E91" s="248"/>
      <c r="F91" s="277" t="s">
        <v>59</v>
      </c>
      <c r="G91" s="279"/>
    </row>
    <row r="92" spans="1:12" ht="26.25" customHeight="1" x14ac:dyDescent="0.4">
      <c r="A92" s="112" t="s">
        <v>60</v>
      </c>
      <c r="B92" s="225">
        <v>5</v>
      </c>
      <c r="C92" s="250" t="s">
        <v>108</v>
      </c>
      <c r="D92" s="115" t="s">
        <v>62</v>
      </c>
      <c r="E92" s="165" t="s">
        <v>63</v>
      </c>
      <c r="F92" s="115" t="s">
        <v>62</v>
      </c>
      <c r="G92" s="116" t="s">
        <v>63</v>
      </c>
    </row>
    <row r="93" spans="1:12" ht="26.25" customHeight="1" x14ac:dyDescent="0.4">
      <c r="A93" s="112" t="s">
        <v>64</v>
      </c>
      <c r="B93" s="225">
        <v>50</v>
      </c>
      <c r="C93" s="164">
        <v>1</v>
      </c>
      <c r="D93" s="226">
        <v>0.52300000000000002</v>
      </c>
      <c r="E93" s="177">
        <f>IF(ISBLANK(D93),"-",$D$103/$D$100*D93)</f>
        <v>0.45329334297990104</v>
      </c>
      <c r="F93" s="226">
        <v>0.55600000000000005</v>
      </c>
      <c r="G93" s="180">
        <f>IF(ISBLANK(F93),"-",$D$103/$F$100*F93)</f>
        <v>0.46356859439498888</v>
      </c>
    </row>
    <row r="94" spans="1:12" ht="26.25" customHeight="1" x14ac:dyDescent="0.4">
      <c r="A94" s="112" t="s">
        <v>65</v>
      </c>
      <c r="B94" s="225">
        <v>1</v>
      </c>
      <c r="C94" s="140">
        <v>2</v>
      </c>
      <c r="D94" s="227">
        <v>0.52200000000000002</v>
      </c>
      <c r="E94" s="178">
        <f>IF(ISBLANK(D94),"-",$D$103/$D$100*D94)</f>
        <v>0.45242662530689931</v>
      </c>
      <c r="F94" s="227">
        <v>0.55900000000000005</v>
      </c>
      <c r="G94" s="181">
        <f>IF(ISBLANK(F94),"-",$D$103/$F$100*F94)</f>
        <v>0.46606986378920645</v>
      </c>
    </row>
    <row r="95" spans="1:12" ht="26.25" customHeight="1" x14ac:dyDescent="0.4">
      <c r="A95" s="112" t="s">
        <v>66</v>
      </c>
      <c r="B95" s="225">
        <v>1</v>
      </c>
      <c r="C95" s="140">
        <v>3</v>
      </c>
      <c r="D95" s="227">
        <v>0.52300000000000002</v>
      </c>
      <c r="E95" s="178">
        <f>IF(ISBLANK(D95),"-",$D$103/$D$100*D95)</f>
        <v>0.45329334297990104</v>
      </c>
      <c r="F95" s="227">
        <v>0.55500000000000005</v>
      </c>
      <c r="G95" s="181">
        <f>IF(ISBLANK(F95),"-",$D$103/$F$100*F95)</f>
        <v>0.46273483793024967</v>
      </c>
    </row>
    <row r="96" spans="1:12" ht="26.25" customHeight="1" x14ac:dyDescent="0.4">
      <c r="A96" s="112" t="s">
        <v>67</v>
      </c>
      <c r="B96" s="225">
        <v>1</v>
      </c>
      <c r="C96" s="166">
        <v>4</v>
      </c>
      <c r="D96" s="228"/>
      <c r="E96" s="179" t="str">
        <f>IF(ISBLANK(D96),"-",$D$103/$D$100*D96)</f>
        <v>-</v>
      </c>
      <c r="F96" s="238"/>
      <c r="G96" s="182" t="str">
        <f>IF(ISBLANK(F96),"-",$D$103/$F$100*F96)</f>
        <v>-</v>
      </c>
    </row>
    <row r="97" spans="1:10" ht="27" customHeight="1" thickBot="1" x14ac:dyDescent="0.45">
      <c r="A97" s="112" t="s">
        <v>68</v>
      </c>
      <c r="B97" s="225">
        <v>1</v>
      </c>
      <c r="C97" s="218" t="s">
        <v>69</v>
      </c>
      <c r="D97" s="498">
        <f>AVERAGE(D93:D96)</f>
        <v>0.52266666666666672</v>
      </c>
      <c r="E97" s="142">
        <f>AVERAGE(E93:E96)</f>
        <v>0.45300443708890042</v>
      </c>
      <c r="F97" s="499">
        <f>AVERAGE(F93:F96)</f>
        <v>0.55666666666666675</v>
      </c>
      <c r="G97" s="500">
        <f>AVERAGE(G93:G96)</f>
        <v>0.46412443203814835</v>
      </c>
    </row>
    <row r="98" spans="1:10" ht="26.25" customHeight="1" x14ac:dyDescent="0.4">
      <c r="A98" s="112" t="s">
        <v>70</v>
      </c>
      <c r="B98" s="222">
        <v>1</v>
      </c>
      <c r="C98" s="206" t="s">
        <v>99</v>
      </c>
      <c r="D98" s="229">
        <v>15.43</v>
      </c>
      <c r="E98" s="219"/>
      <c r="F98" s="230">
        <v>16.04</v>
      </c>
    </row>
    <row r="99" spans="1:10" ht="26.25" customHeight="1" x14ac:dyDescent="0.4">
      <c r="A99" s="112" t="s">
        <v>71</v>
      </c>
      <c r="B99" s="222">
        <v>1</v>
      </c>
      <c r="C99" s="207" t="s">
        <v>100</v>
      </c>
      <c r="D99" s="208">
        <f>D98*$B$89</f>
        <v>15.43</v>
      </c>
      <c r="E99" s="140"/>
      <c r="F99" s="124">
        <f>F98*$B$89</f>
        <v>16.04</v>
      </c>
    </row>
    <row r="100" spans="1:10" ht="19.5" customHeight="1" thickBot="1" x14ac:dyDescent="0.35">
      <c r="A100" s="112" t="s">
        <v>72</v>
      </c>
      <c r="B100" s="249">
        <f>(B99/B98)*(B97/B96)*(B95/B94)*(B93/B92)*B91</f>
        <v>500</v>
      </c>
      <c r="C100" s="207" t="s">
        <v>73</v>
      </c>
      <c r="D100" s="214">
        <f>D99*$B$84/100</f>
        <v>15.383710000000001</v>
      </c>
      <c r="E100" s="141"/>
      <c r="F100" s="125">
        <f>F99*$B$84/100</f>
        <v>15.991879999999998</v>
      </c>
    </row>
    <row r="101" spans="1:10" ht="19.5" customHeight="1" thickBot="1" x14ac:dyDescent="0.35">
      <c r="A101" s="280" t="s">
        <v>74</v>
      </c>
      <c r="B101" s="281"/>
      <c r="C101" s="207" t="s">
        <v>75</v>
      </c>
      <c r="D101" s="208">
        <f>D100/$B$100</f>
        <v>3.076742E-2</v>
      </c>
      <c r="E101" s="141"/>
      <c r="F101" s="126">
        <f>F100/$B$100</f>
        <v>3.198376E-2</v>
      </c>
      <c r="H101" s="195"/>
    </row>
    <row r="102" spans="1:10" ht="19.5" customHeight="1" thickBot="1" x14ac:dyDescent="0.35">
      <c r="A102" s="282"/>
      <c r="B102" s="283"/>
      <c r="C102" s="207" t="s">
        <v>109</v>
      </c>
      <c r="D102" s="214">
        <f>$B$56/$B$118</f>
        <v>2.6666666666666665E-2</v>
      </c>
      <c r="F102" s="128"/>
      <c r="G102" s="196"/>
      <c r="H102" s="195"/>
    </row>
    <row r="103" spans="1:10" ht="18.75" x14ac:dyDescent="0.3">
      <c r="C103" s="207" t="s">
        <v>76</v>
      </c>
      <c r="D103" s="208">
        <f>D102*$B$100</f>
        <v>13.333333333333332</v>
      </c>
      <c r="F103" s="128"/>
      <c r="H103" s="195"/>
    </row>
    <row r="104" spans="1:10" ht="19.5" customHeight="1" thickBot="1" x14ac:dyDescent="0.35">
      <c r="C104" s="209" t="s">
        <v>77</v>
      </c>
      <c r="D104" s="215">
        <f>D103/B34</f>
        <v>15.351586266840503</v>
      </c>
      <c r="F104" s="131"/>
      <c r="H104" s="195"/>
      <c r="J104" s="143"/>
    </row>
    <row r="105" spans="1:10" ht="18.75" x14ac:dyDescent="0.3">
      <c r="C105" s="210" t="s">
        <v>78</v>
      </c>
      <c r="D105" s="211">
        <f>AVERAGE(E93:E96,G93:G96)</f>
        <v>0.45856443456352441</v>
      </c>
      <c r="F105" s="131"/>
      <c r="G105" s="196"/>
      <c r="H105" s="195"/>
      <c r="J105" s="145"/>
    </row>
    <row r="106" spans="1:10" ht="18.75" x14ac:dyDescent="0.3">
      <c r="C106" s="127" t="s">
        <v>79</v>
      </c>
      <c r="D106" s="144">
        <f>STDEV(E93:E96,G93:G96)/D105</f>
        <v>1.35136605449621E-2</v>
      </c>
      <c r="F106" s="131"/>
      <c r="H106" s="195"/>
      <c r="J106" s="145"/>
    </row>
    <row r="107" spans="1:10" ht="19.5" customHeight="1" thickBot="1" x14ac:dyDescent="0.35">
      <c r="C107" s="129" t="s">
        <v>20</v>
      </c>
      <c r="D107" s="146">
        <f>COUNT(E93:E96,G93:G96)</f>
        <v>6</v>
      </c>
      <c r="F107" s="131"/>
      <c r="H107" s="195"/>
      <c r="J107" s="145"/>
    </row>
    <row r="108" spans="1:10" ht="19.5" customHeight="1" thickBot="1" x14ac:dyDescent="0.35">
      <c r="A108" s="98"/>
      <c r="B108" s="98"/>
      <c r="C108" s="98"/>
      <c r="D108" s="98"/>
      <c r="E108" s="98"/>
    </row>
    <row r="109" spans="1:10" ht="26.25" customHeight="1" x14ac:dyDescent="0.4">
      <c r="A109" s="111" t="s">
        <v>101</v>
      </c>
      <c r="B109" s="224">
        <v>900</v>
      </c>
      <c r="C109" s="247" t="s">
        <v>115</v>
      </c>
      <c r="D109" s="147" t="s">
        <v>62</v>
      </c>
      <c r="E109" s="148" t="s">
        <v>102</v>
      </c>
      <c r="F109" s="149" t="s">
        <v>103</v>
      </c>
    </row>
    <row r="110" spans="1:10" ht="26.25" customHeight="1" x14ac:dyDescent="0.4">
      <c r="A110" s="112" t="s">
        <v>104</v>
      </c>
      <c r="B110" s="225">
        <v>3</v>
      </c>
      <c r="C110" s="118">
        <v>1</v>
      </c>
      <c r="D110" s="253">
        <v>9.2999999999999999E-2</v>
      </c>
      <c r="E110" s="150">
        <f t="shared" ref="E110:E115" si="1">IF(ISBLANK(D110),"-",D110/$D$105*$D$102*$B$118)</f>
        <v>40.561366294584197</v>
      </c>
      <c r="F110" s="151">
        <f t="shared" ref="F110:F115" si="2">IF(ISBLANK(D110), "-", E110/$B$56)</f>
        <v>0.20280683147292097</v>
      </c>
    </row>
    <row r="111" spans="1:10" ht="26.25" customHeight="1" x14ac:dyDescent="0.4">
      <c r="A111" s="112" t="s">
        <v>88</v>
      </c>
      <c r="B111" s="225">
        <v>25</v>
      </c>
      <c r="C111" s="118">
        <v>2</v>
      </c>
      <c r="D111" s="253">
        <v>7.0000000000000007E-2</v>
      </c>
      <c r="E111" s="152">
        <f t="shared" si="1"/>
        <v>30.530060651837573</v>
      </c>
      <c r="F111" s="172">
        <f t="shared" si="2"/>
        <v>0.15265030325918785</v>
      </c>
    </row>
    <row r="112" spans="1:10" ht="26.25" customHeight="1" x14ac:dyDescent="0.4">
      <c r="A112" s="112" t="s">
        <v>89</v>
      </c>
      <c r="B112" s="225">
        <v>1</v>
      </c>
      <c r="C112" s="118">
        <v>3</v>
      </c>
      <c r="D112" s="253">
        <v>7.4999999999999997E-2</v>
      </c>
      <c r="E112" s="152">
        <f t="shared" si="1"/>
        <v>32.710779269825963</v>
      </c>
      <c r="F112" s="172">
        <f t="shared" si="2"/>
        <v>0.16355389634912981</v>
      </c>
    </row>
    <row r="113" spans="1:10" ht="26.25" customHeight="1" x14ac:dyDescent="0.4">
      <c r="A113" s="112" t="s">
        <v>90</v>
      </c>
      <c r="B113" s="225">
        <v>1</v>
      </c>
      <c r="C113" s="118">
        <v>4</v>
      </c>
      <c r="D113" s="253">
        <v>7.5999999999999998E-2</v>
      </c>
      <c r="E113" s="152">
        <f t="shared" si="1"/>
        <v>33.146922993423651</v>
      </c>
      <c r="F113" s="172">
        <f t="shared" si="2"/>
        <v>0.16573461496711825</v>
      </c>
    </row>
    <row r="114" spans="1:10" ht="26.25" customHeight="1" x14ac:dyDescent="0.4">
      <c r="A114" s="112" t="s">
        <v>91</v>
      </c>
      <c r="B114" s="225">
        <v>1</v>
      </c>
      <c r="C114" s="118">
        <v>5</v>
      </c>
      <c r="D114" s="253">
        <v>0.08</v>
      </c>
      <c r="E114" s="152">
        <f t="shared" si="1"/>
        <v>34.891497887814367</v>
      </c>
      <c r="F114" s="172">
        <f t="shared" si="2"/>
        <v>0.17445748943907183</v>
      </c>
    </row>
    <row r="115" spans="1:10" ht="26.25" customHeight="1" x14ac:dyDescent="0.4">
      <c r="A115" s="112" t="s">
        <v>93</v>
      </c>
      <c r="B115" s="225">
        <v>1</v>
      </c>
      <c r="C115" s="120">
        <v>6</v>
      </c>
      <c r="D115" s="254">
        <v>7.8E-2</v>
      </c>
      <c r="E115" s="153">
        <f t="shared" si="1"/>
        <v>34.019210440619005</v>
      </c>
      <c r="F115" s="173">
        <f t="shared" si="2"/>
        <v>0.17009605220309504</v>
      </c>
    </row>
    <row r="116" spans="1:10" ht="26.25" customHeight="1" x14ac:dyDescent="0.4">
      <c r="A116" s="112" t="s">
        <v>94</v>
      </c>
      <c r="B116" s="225">
        <v>1</v>
      </c>
      <c r="C116" s="118"/>
      <c r="D116" s="140"/>
      <c r="E116" s="219"/>
      <c r="F116" s="154"/>
    </row>
    <row r="117" spans="1:10" ht="26.25" customHeight="1" x14ac:dyDescent="0.4">
      <c r="A117" s="112" t="s">
        <v>95</v>
      </c>
      <c r="B117" s="225">
        <v>1</v>
      </c>
      <c r="C117" s="118"/>
      <c r="D117" s="155"/>
      <c r="E117" s="156" t="s">
        <v>69</v>
      </c>
      <c r="F117" s="157">
        <f>AVERAGE(F110:F115)</f>
        <v>0.17154986461508728</v>
      </c>
    </row>
    <row r="118" spans="1:10" ht="19.5" customHeight="1" thickBot="1" x14ac:dyDescent="0.35">
      <c r="A118" s="112" t="s">
        <v>96</v>
      </c>
      <c r="B118" s="198">
        <f>(B117/B116)*(B115/B114)*(B113/B112)*(B111/B110)*B109</f>
        <v>7500.0000000000009</v>
      </c>
      <c r="C118" s="158"/>
      <c r="D118" s="159"/>
      <c r="E118" s="218" t="s">
        <v>79</v>
      </c>
      <c r="F118" s="160">
        <f>STDEV(F110:F115)/F117</f>
        <v>9.901119869108406E-2</v>
      </c>
      <c r="I118" s="219"/>
    </row>
    <row r="119" spans="1:10" ht="19.5" customHeight="1" thickBot="1" x14ac:dyDescent="0.35">
      <c r="A119" s="280" t="s">
        <v>74</v>
      </c>
      <c r="B119" s="290"/>
      <c r="C119" s="161"/>
      <c r="D119" s="162"/>
      <c r="E119" s="163" t="s">
        <v>20</v>
      </c>
      <c r="F119" s="146">
        <f>COUNT(F110:F115)</f>
        <v>6</v>
      </c>
      <c r="I119" s="219"/>
      <c r="J119" s="145"/>
    </row>
    <row r="120" spans="1:10" ht="19.5" customHeight="1" thickBot="1" x14ac:dyDescent="0.35">
      <c r="A120" s="282"/>
      <c r="B120" s="291"/>
      <c r="C120" s="219"/>
      <c r="D120" s="219"/>
      <c r="E120" s="219"/>
      <c r="F120" s="140"/>
      <c r="G120" s="219"/>
      <c r="H120" s="219"/>
      <c r="I120" s="219"/>
    </row>
    <row r="121" spans="1:10" ht="18.75" x14ac:dyDescent="0.3">
      <c r="A121" s="109"/>
      <c r="B121" s="109"/>
      <c r="C121" s="219"/>
      <c r="D121" s="219"/>
      <c r="E121" s="219"/>
      <c r="F121" s="140"/>
      <c r="G121" s="219"/>
      <c r="H121" s="219"/>
      <c r="I121" s="219"/>
    </row>
    <row r="122" spans="1:10" ht="18.75" x14ac:dyDescent="0.3">
      <c r="A122" s="187" t="s">
        <v>111</v>
      </c>
      <c r="B122" s="218" t="s">
        <v>105</v>
      </c>
      <c r="C122" s="297" t="str">
        <f>B20</f>
        <v>Quetiapine 200mg</v>
      </c>
      <c r="D122" s="297"/>
      <c r="E122" s="219" t="s">
        <v>106</v>
      </c>
      <c r="F122" s="219"/>
      <c r="G122" s="220">
        <f>F117</f>
        <v>0.17154986461508728</v>
      </c>
      <c r="H122" s="219"/>
      <c r="I122" s="219"/>
    </row>
    <row r="123" spans="1:10" ht="18.75" x14ac:dyDescent="0.3">
      <c r="A123" s="109"/>
      <c r="B123" s="109"/>
      <c r="C123" s="219"/>
      <c r="D123" s="219"/>
      <c r="E123" s="219"/>
      <c r="F123" s="140"/>
      <c r="G123" s="219"/>
      <c r="H123" s="219"/>
      <c r="I123" s="219"/>
    </row>
    <row r="124" spans="1:10" ht="26.25" customHeight="1" x14ac:dyDescent="0.4">
      <c r="A124" s="102" t="s">
        <v>113</v>
      </c>
      <c r="B124" s="102" t="s">
        <v>114</v>
      </c>
      <c r="D124" s="237" t="s">
        <v>119</v>
      </c>
    </row>
    <row r="125" spans="1:10" ht="19.5" customHeight="1" thickBot="1" x14ac:dyDescent="0.35">
      <c r="A125" s="98"/>
      <c r="B125" s="98"/>
      <c r="C125" s="98"/>
      <c r="D125" s="98"/>
      <c r="E125" s="98"/>
    </row>
    <row r="126" spans="1:10" ht="26.25" customHeight="1" x14ac:dyDescent="0.4">
      <c r="A126" s="111" t="s">
        <v>101</v>
      </c>
      <c r="B126" s="224">
        <v>900</v>
      </c>
      <c r="C126" s="247" t="s">
        <v>115</v>
      </c>
      <c r="D126" s="147" t="s">
        <v>62</v>
      </c>
      <c r="E126" s="148" t="s">
        <v>102</v>
      </c>
      <c r="F126" s="149" t="s">
        <v>103</v>
      </c>
    </row>
    <row r="127" spans="1:10" ht="26.25" customHeight="1" x14ac:dyDescent="0.4">
      <c r="A127" s="112" t="s">
        <v>104</v>
      </c>
      <c r="B127" s="225">
        <v>3</v>
      </c>
      <c r="C127" s="118">
        <v>1</v>
      </c>
      <c r="D127" s="253">
        <v>0.30099999999999999</v>
      </c>
      <c r="E127" s="202">
        <f t="shared" ref="E127:E132" si="3">IF(ISBLANK(D127),"-",D127/$D$105*$D$102*$B$135)</f>
        <v>131.27926080290152</v>
      </c>
      <c r="F127" s="199">
        <f t="shared" ref="F127:F132" si="4">IF(ISBLANK(D127), "-", E127/$B$56)</f>
        <v>0.65639630401450755</v>
      </c>
    </row>
    <row r="128" spans="1:10" ht="26.25" customHeight="1" x14ac:dyDescent="0.4">
      <c r="A128" s="112" t="s">
        <v>88</v>
      </c>
      <c r="B128" s="225">
        <v>25</v>
      </c>
      <c r="C128" s="118">
        <v>2</v>
      </c>
      <c r="D128" s="253">
        <v>0.308</v>
      </c>
      <c r="E128" s="203">
        <f t="shared" si="3"/>
        <v>134.3322668680853</v>
      </c>
      <c r="F128" s="200">
        <f t="shared" si="4"/>
        <v>0.67166133434042652</v>
      </c>
    </row>
    <row r="129" spans="1:10" ht="26.25" customHeight="1" x14ac:dyDescent="0.4">
      <c r="A129" s="112" t="s">
        <v>89</v>
      </c>
      <c r="B129" s="225">
        <v>1</v>
      </c>
      <c r="C129" s="118">
        <v>3</v>
      </c>
      <c r="D129" s="253">
        <v>0.30499999999999999</v>
      </c>
      <c r="E129" s="203">
        <f t="shared" si="3"/>
        <v>133.02383569729227</v>
      </c>
      <c r="F129" s="200">
        <f t="shared" si="4"/>
        <v>0.6651191784864614</v>
      </c>
    </row>
    <row r="130" spans="1:10" ht="26.25" customHeight="1" x14ac:dyDescent="0.4">
      <c r="A130" s="112" t="s">
        <v>90</v>
      </c>
      <c r="B130" s="225">
        <v>1</v>
      </c>
      <c r="C130" s="118">
        <v>4</v>
      </c>
      <c r="D130" s="253">
        <v>0.30399999999999999</v>
      </c>
      <c r="E130" s="203">
        <f t="shared" si="3"/>
        <v>132.5876919736946</v>
      </c>
      <c r="F130" s="200">
        <f t="shared" si="4"/>
        <v>0.662938459868473</v>
      </c>
    </row>
    <row r="131" spans="1:10" ht="26.25" customHeight="1" x14ac:dyDescent="0.4">
      <c r="A131" s="112" t="s">
        <v>91</v>
      </c>
      <c r="B131" s="225">
        <v>1</v>
      </c>
      <c r="C131" s="118">
        <v>5</v>
      </c>
      <c r="D131" s="253">
        <v>0.28599999999999998</v>
      </c>
      <c r="E131" s="203">
        <f t="shared" si="3"/>
        <v>124.73710494893632</v>
      </c>
      <c r="F131" s="200">
        <f t="shared" si="4"/>
        <v>0.62368552474468164</v>
      </c>
    </row>
    <row r="132" spans="1:10" ht="26.25" customHeight="1" x14ac:dyDescent="0.4">
      <c r="A132" s="112" t="s">
        <v>93</v>
      </c>
      <c r="B132" s="225">
        <v>1</v>
      </c>
      <c r="C132" s="120">
        <v>6</v>
      </c>
      <c r="D132" s="254">
        <v>0.308</v>
      </c>
      <c r="E132" s="204">
        <f t="shared" si="3"/>
        <v>134.3322668680853</v>
      </c>
      <c r="F132" s="201">
        <f t="shared" si="4"/>
        <v>0.67166133434042652</v>
      </c>
    </row>
    <row r="133" spans="1:10" ht="26.25" customHeight="1" x14ac:dyDescent="0.4">
      <c r="A133" s="112" t="s">
        <v>94</v>
      </c>
      <c r="B133" s="225">
        <v>1</v>
      </c>
      <c r="C133" s="118"/>
      <c r="D133" s="140"/>
      <c r="E133" s="219"/>
      <c r="F133" s="154"/>
    </row>
    <row r="134" spans="1:10" ht="26.25" customHeight="1" x14ac:dyDescent="0.4">
      <c r="A134" s="112" t="s">
        <v>95</v>
      </c>
      <c r="B134" s="225">
        <v>1</v>
      </c>
      <c r="C134" s="118"/>
      <c r="D134" s="155"/>
      <c r="E134" s="156" t="s">
        <v>69</v>
      </c>
      <c r="F134" s="241">
        <f>AVERAGE(F127:F132)</f>
        <v>0.65857702263249607</v>
      </c>
    </row>
    <row r="135" spans="1:10" ht="27" customHeight="1" thickBot="1" x14ac:dyDescent="0.45">
      <c r="A135" s="112" t="s">
        <v>96</v>
      </c>
      <c r="B135" s="225">
        <f>(B134/B133)*(B132/B131)*(B130/B129)*(B128/B127)*B126</f>
        <v>7500.0000000000009</v>
      </c>
      <c r="C135" s="158"/>
      <c r="D135" s="159"/>
      <c r="E135" s="218" t="s">
        <v>79</v>
      </c>
      <c r="F135" s="242">
        <f>STDEV(F127:F132)/F134</f>
        <v>2.7385527322033653E-2</v>
      </c>
      <c r="I135" s="219"/>
    </row>
    <row r="136" spans="1:10" ht="27" customHeight="1" thickBot="1" x14ac:dyDescent="0.45">
      <c r="A136" s="280" t="s">
        <v>74</v>
      </c>
      <c r="B136" s="290"/>
      <c r="C136" s="161"/>
      <c r="D136" s="162"/>
      <c r="E136" s="163" t="s">
        <v>20</v>
      </c>
      <c r="F136" s="243">
        <f>COUNT(F127:F132)</f>
        <v>6</v>
      </c>
      <c r="I136" s="219"/>
      <c r="J136" s="145"/>
    </row>
    <row r="137" spans="1:10" ht="19.5" customHeight="1" thickBot="1" x14ac:dyDescent="0.35">
      <c r="A137" s="282"/>
      <c r="B137" s="291"/>
      <c r="C137" s="219"/>
      <c r="D137" s="219"/>
      <c r="E137" s="219"/>
      <c r="F137" s="140"/>
      <c r="G137" s="219"/>
      <c r="H137" s="219"/>
      <c r="I137" s="219"/>
    </row>
    <row r="138" spans="1:10" ht="18.75" x14ac:dyDescent="0.3">
      <c r="A138" s="109"/>
      <c r="B138" s="109"/>
      <c r="C138" s="219"/>
      <c r="D138" s="219"/>
      <c r="E138" s="219"/>
      <c r="F138" s="140"/>
      <c r="G138" s="219"/>
      <c r="H138" s="219"/>
      <c r="I138" s="219"/>
    </row>
    <row r="139" spans="1:10" ht="26.25" customHeight="1" x14ac:dyDescent="0.4">
      <c r="A139" s="187" t="s">
        <v>111</v>
      </c>
      <c r="B139" s="218" t="s">
        <v>105</v>
      </c>
      <c r="C139" s="297" t="str">
        <f>B20</f>
        <v>Quetiapine 200mg</v>
      </c>
      <c r="D139" s="297"/>
      <c r="E139" s="219" t="s">
        <v>106</v>
      </c>
      <c r="F139" s="219"/>
      <c r="G139" s="244">
        <f>F134</f>
        <v>0.65857702263249607</v>
      </c>
      <c r="H139" s="219"/>
      <c r="I139" s="219"/>
    </row>
    <row r="140" spans="1:10" ht="18.75" x14ac:dyDescent="0.3">
      <c r="A140" s="187"/>
      <c r="B140" s="218"/>
      <c r="C140" s="249"/>
      <c r="D140" s="249"/>
      <c r="E140" s="219"/>
      <c r="F140" s="219"/>
      <c r="G140" s="220"/>
      <c r="H140" s="219"/>
      <c r="I140" s="219"/>
    </row>
    <row r="141" spans="1:10" ht="26.25" customHeight="1" x14ac:dyDescent="0.4">
      <c r="A141" s="102" t="s">
        <v>113</v>
      </c>
      <c r="B141" s="102" t="s">
        <v>114</v>
      </c>
      <c r="D141" s="237" t="s">
        <v>120</v>
      </c>
      <c r="H141" s="219"/>
      <c r="I141" s="219"/>
    </row>
    <row r="142" spans="1:10" ht="19.5" customHeight="1" thickBot="1" x14ac:dyDescent="0.35">
      <c r="A142" s="98"/>
      <c r="B142" s="98"/>
      <c r="C142" s="98"/>
      <c r="D142" s="98"/>
      <c r="E142" s="98"/>
      <c r="H142" s="219"/>
      <c r="I142" s="219"/>
    </row>
    <row r="143" spans="1:10" ht="26.25" customHeight="1" x14ac:dyDescent="0.4">
      <c r="A143" s="111" t="s">
        <v>101</v>
      </c>
      <c r="B143" s="224">
        <v>900</v>
      </c>
      <c r="C143" s="247" t="s">
        <v>115</v>
      </c>
      <c r="D143" s="147" t="s">
        <v>62</v>
      </c>
      <c r="E143" s="148" t="s">
        <v>102</v>
      </c>
      <c r="F143" s="149" t="s">
        <v>103</v>
      </c>
      <c r="H143" s="219"/>
      <c r="I143" s="219"/>
    </row>
    <row r="144" spans="1:10" ht="26.25" customHeight="1" x14ac:dyDescent="0.4">
      <c r="A144" s="112" t="s">
        <v>104</v>
      </c>
      <c r="B144" s="225">
        <v>3</v>
      </c>
      <c r="C144" s="118">
        <v>1</v>
      </c>
      <c r="D144" s="253">
        <v>0.47799999999999998</v>
      </c>
      <c r="E144" s="202">
        <f t="shared" ref="E144:E149" si="5">IF(ISBLANK(D144),"-",D144/$D$105*$D$102*$B$152)</f>
        <v>208.47669987969081</v>
      </c>
      <c r="F144" s="199">
        <f t="shared" ref="F144:F149" si="6">IF(ISBLANK(D144), "-", E144/$B$56)</f>
        <v>1.042383499398454</v>
      </c>
      <c r="H144" s="219"/>
      <c r="I144" s="219"/>
    </row>
    <row r="145" spans="1:9" ht="26.25" customHeight="1" x14ac:dyDescent="0.4">
      <c r="A145" s="112" t="s">
        <v>88</v>
      </c>
      <c r="B145" s="225">
        <v>25</v>
      </c>
      <c r="C145" s="118">
        <v>2</v>
      </c>
      <c r="D145" s="253">
        <v>0.48199999999999998</v>
      </c>
      <c r="E145" s="203">
        <f t="shared" si="5"/>
        <v>210.22127477408154</v>
      </c>
      <c r="F145" s="200">
        <f t="shared" si="6"/>
        <v>1.0511063738704076</v>
      </c>
      <c r="H145" s="219"/>
      <c r="I145" s="219"/>
    </row>
    <row r="146" spans="1:9" ht="26.25" customHeight="1" x14ac:dyDescent="0.4">
      <c r="A146" s="112" t="s">
        <v>89</v>
      </c>
      <c r="B146" s="225">
        <v>1</v>
      </c>
      <c r="C146" s="118">
        <v>3</v>
      </c>
      <c r="D146" s="253">
        <v>0.47</v>
      </c>
      <c r="E146" s="203">
        <f t="shared" si="5"/>
        <v>204.98755009090939</v>
      </c>
      <c r="F146" s="200">
        <f t="shared" si="6"/>
        <v>1.0249377504545469</v>
      </c>
      <c r="H146" s="219"/>
      <c r="I146" s="219"/>
    </row>
    <row r="147" spans="1:9" ht="26.25" customHeight="1" x14ac:dyDescent="0.4">
      <c r="A147" s="112" t="s">
        <v>90</v>
      </c>
      <c r="B147" s="225">
        <v>1</v>
      </c>
      <c r="C147" s="118">
        <v>4</v>
      </c>
      <c r="D147" s="253">
        <v>0.47699999999999998</v>
      </c>
      <c r="E147" s="203">
        <f t="shared" si="5"/>
        <v>208.04055615609315</v>
      </c>
      <c r="F147" s="200">
        <f t="shared" si="6"/>
        <v>1.0402027807804657</v>
      </c>
      <c r="H147" s="219"/>
      <c r="I147" s="219"/>
    </row>
    <row r="148" spans="1:9" ht="26.25" customHeight="1" x14ac:dyDescent="0.4">
      <c r="A148" s="112" t="s">
        <v>91</v>
      </c>
      <c r="B148" s="225">
        <v>1</v>
      </c>
      <c r="C148" s="118">
        <v>5</v>
      </c>
      <c r="D148" s="253">
        <v>0.47399999999999998</v>
      </c>
      <c r="E148" s="203">
        <f t="shared" si="5"/>
        <v>206.73212498530012</v>
      </c>
      <c r="F148" s="200">
        <f t="shared" si="6"/>
        <v>1.0336606249265006</v>
      </c>
      <c r="H148" s="219"/>
      <c r="I148" s="219"/>
    </row>
    <row r="149" spans="1:9" ht="26.25" customHeight="1" x14ac:dyDescent="0.4">
      <c r="A149" s="112" t="s">
        <v>93</v>
      </c>
      <c r="B149" s="225">
        <v>1</v>
      </c>
      <c r="C149" s="120">
        <v>6</v>
      </c>
      <c r="D149" s="254">
        <v>0.47499999999999998</v>
      </c>
      <c r="E149" s="204">
        <f t="shared" si="5"/>
        <v>207.16826870889778</v>
      </c>
      <c r="F149" s="201">
        <f t="shared" si="6"/>
        <v>1.0358413435444889</v>
      </c>
      <c r="H149" s="219"/>
      <c r="I149" s="219"/>
    </row>
    <row r="150" spans="1:9" ht="26.25" customHeight="1" x14ac:dyDescent="0.4">
      <c r="A150" s="112" t="s">
        <v>94</v>
      </c>
      <c r="B150" s="225">
        <v>1</v>
      </c>
      <c r="C150" s="118"/>
      <c r="D150" s="140"/>
      <c r="E150" s="219"/>
      <c r="F150" s="154"/>
      <c r="H150" s="219"/>
      <c r="I150" s="219"/>
    </row>
    <row r="151" spans="1:9" ht="26.25" customHeight="1" x14ac:dyDescent="0.4">
      <c r="A151" s="112" t="s">
        <v>95</v>
      </c>
      <c r="B151" s="225">
        <v>1</v>
      </c>
      <c r="C151" s="118"/>
      <c r="D151" s="155"/>
      <c r="E151" s="156" t="s">
        <v>69</v>
      </c>
      <c r="F151" s="241">
        <f>AVERAGE(F144:F149)</f>
        <v>1.0380220621624774</v>
      </c>
      <c r="H151" s="219"/>
      <c r="I151" s="219"/>
    </row>
    <row r="152" spans="1:9" ht="27" customHeight="1" thickBot="1" x14ac:dyDescent="0.45">
      <c r="A152" s="112" t="s">
        <v>96</v>
      </c>
      <c r="B152" s="225">
        <f>(B151/B150)*(B149/B148)*(B147/B146)*(B145/B144)*B143</f>
        <v>7500.0000000000009</v>
      </c>
      <c r="C152" s="158"/>
      <c r="D152" s="159"/>
      <c r="E152" s="218" t="s">
        <v>79</v>
      </c>
      <c r="F152" s="242">
        <f>STDEV(F144:F149)/F151</f>
        <v>8.5077549291245735E-3</v>
      </c>
      <c r="H152" s="219"/>
      <c r="I152" s="219"/>
    </row>
    <row r="153" spans="1:9" ht="27" customHeight="1" thickBot="1" x14ac:dyDescent="0.45">
      <c r="A153" s="280" t="s">
        <v>74</v>
      </c>
      <c r="B153" s="290"/>
      <c r="C153" s="161"/>
      <c r="D153" s="162"/>
      <c r="E153" s="163" t="s">
        <v>20</v>
      </c>
      <c r="F153" s="243">
        <f>COUNT(F144:F149)</f>
        <v>6</v>
      </c>
      <c r="H153" s="219"/>
      <c r="I153" s="219"/>
    </row>
    <row r="154" spans="1:9" ht="19.5" customHeight="1" thickBot="1" x14ac:dyDescent="0.35">
      <c r="A154" s="282"/>
      <c r="B154" s="291"/>
      <c r="C154" s="219"/>
      <c r="D154" s="219"/>
      <c r="E154" s="219"/>
      <c r="F154" s="140"/>
      <c r="G154" s="219"/>
      <c r="H154" s="219"/>
      <c r="I154" s="219"/>
    </row>
    <row r="155" spans="1:9" ht="18.75" x14ac:dyDescent="0.3">
      <c r="A155" s="109"/>
      <c r="B155" s="109"/>
      <c r="C155" s="219"/>
      <c r="D155" s="219"/>
      <c r="E155" s="219"/>
      <c r="F155" s="140"/>
      <c r="G155" s="219"/>
      <c r="H155" s="219"/>
      <c r="I155" s="219"/>
    </row>
    <row r="156" spans="1:9" ht="26.25" customHeight="1" x14ac:dyDescent="0.4">
      <c r="A156" s="187" t="s">
        <v>111</v>
      </c>
      <c r="B156" s="218" t="s">
        <v>105</v>
      </c>
      <c r="C156" s="297" t="str">
        <f>B20</f>
        <v>Quetiapine 200mg</v>
      </c>
      <c r="D156" s="297"/>
      <c r="E156" s="219" t="s">
        <v>106</v>
      </c>
      <c r="F156" s="219"/>
      <c r="G156" s="244">
        <f>F151</f>
        <v>1.0380220621624774</v>
      </c>
      <c r="H156" s="219"/>
      <c r="I156" s="219"/>
    </row>
    <row r="157" spans="1:9" ht="18.75" x14ac:dyDescent="0.3">
      <c r="A157" s="187"/>
      <c r="B157" s="218"/>
      <c r="C157" s="249"/>
      <c r="D157" s="249"/>
      <c r="E157" s="219"/>
      <c r="F157" s="219"/>
      <c r="G157" s="220"/>
      <c r="H157" s="219"/>
      <c r="I157" s="219"/>
    </row>
    <row r="158" spans="1:9" ht="26.25" customHeight="1" x14ac:dyDescent="0.4">
      <c r="A158" s="102" t="s">
        <v>113</v>
      </c>
      <c r="B158" s="102" t="s">
        <v>114</v>
      </c>
      <c r="D158" s="237"/>
      <c r="H158" s="219"/>
      <c r="I158" s="219"/>
    </row>
    <row r="159" spans="1:9" ht="19.5" customHeight="1" thickBot="1" x14ac:dyDescent="0.35">
      <c r="A159" s="98"/>
      <c r="B159" s="98"/>
      <c r="C159" s="98"/>
      <c r="D159" s="98"/>
      <c r="E159" s="98"/>
      <c r="H159" s="219"/>
      <c r="I159" s="219"/>
    </row>
    <row r="160" spans="1:9" ht="26.25" customHeight="1" x14ac:dyDescent="0.4">
      <c r="A160" s="111" t="s">
        <v>101</v>
      </c>
      <c r="B160" s="224">
        <v>900</v>
      </c>
      <c r="C160" s="247" t="s">
        <v>115</v>
      </c>
      <c r="D160" s="147" t="s">
        <v>62</v>
      </c>
      <c r="E160" s="148" t="s">
        <v>102</v>
      </c>
      <c r="F160" s="149" t="s">
        <v>103</v>
      </c>
      <c r="H160" s="219"/>
      <c r="I160" s="219"/>
    </row>
    <row r="161" spans="1:9" ht="26.25" customHeight="1" x14ac:dyDescent="0.4">
      <c r="A161" s="112" t="s">
        <v>104</v>
      </c>
      <c r="B161" s="225">
        <v>1</v>
      </c>
      <c r="C161" s="118">
        <v>1</v>
      </c>
      <c r="D161" s="239"/>
      <c r="E161" s="202" t="str">
        <f t="shared" ref="E161:E166" si="7">IF(ISBLANK(D161),"-",D161/$D$105*$D$102*$B$169)</f>
        <v>-</v>
      </c>
      <c r="F161" s="199" t="str">
        <f t="shared" ref="F161:F166" si="8">IF(ISBLANK(D161), "-", E161/$B$56)</f>
        <v>-</v>
      </c>
      <c r="H161" s="219"/>
      <c r="I161" s="219"/>
    </row>
    <row r="162" spans="1:9" ht="26.25" customHeight="1" x14ac:dyDescent="0.4">
      <c r="A162" s="112" t="s">
        <v>88</v>
      </c>
      <c r="B162" s="225">
        <v>1</v>
      </c>
      <c r="C162" s="118">
        <v>2</v>
      </c>
      <c r="D162" s="239"/>
      <c r="E162" s="203" t="str">
        <f t="shared" si="7"/>
        <v>-</v>
      </c>
      <c r="F162" s="200" t="str">
        <f t="shared" si="8"/>
        <v>-</v>
      </c>
      <c r="H162" s="219"/>
      <c r="I162" s="219"/>
    </row>
    <row r="163" spans="1:9" ht="26.25" customHeight="1" x14ac:dyDescent="0.4">
      <c r="A163" s="112" t="s">
        <v>89</v>
      </c>
      <c r="B163" s="225">
        <v>1</v>
      </c>
      <c r="C163" s="118">
        <v>3</v>
      </c>
      <c r="D163" s="239"/>
      <c r="E163" s="203" t="str">
        <f t="shared" si="7"/>
        <v>-</v>
      </c>
      <c r="F163" s="200" t="str">
        <f t="shared" si="8"/>
        <v>-</v>
      </c>
      <c r="H163" s="219"/>
      <c r="I163" s="219"/>
    </row>
    <row r="164" spans="1:9" ht="26.25" customHeight="1" x14ac:dyDescent="0.4">
      <c r="A164" s="112" t="s">
        <v>90</v>
      </c>
      <c r="B164" s="225">
        <v>1</v>
      </c>
      <c r="C164" s="118">
        <v>4</v>
      </c>
      <c r="D164" s="239"/>
      <c r="E164" s="203" t="str">
        <f t="shared" si="7"/>
        <v>-</v>
      </c>
      <c r="F164" s="200" t="str">
        <f t="shared" si="8"/>
        <v>-</v>
      </c>
      <c r="H164" s="219"/>
      <c r="I164" s="219"/>
    </row>
    <row r="165" spans="1:9" ht="26.25" customHeight="1" x14ac:dyDescent="0.4">
      <c r="A165" s="112" t="s">
        <v>91</v>
      </c>
      <c r="B165" s="225">
        <v>1</v>
      </c>
      <c r="C165" s="118">
        <v>5</v>
      </c>
      <c r="D165" s="239"/>
      <c r="E165" s="203" t="str">
        <f t="shared" si="7"/>
        <v>-</v>
      </c>
      <c r="F165" s="200" t="str">
        <f t="shared" si="8"/>
        <v>-</v>
      </c>
      <c r="H165" s="219"/>
      <c r="I165" s="219"/>
    </row>
    <row r="166" spans="1:9" ht="26.25" customHeight="1" x14ac:dyDescent="0.4">
      <c r="A166" s="112" t="s">
        <v>93</v>
      </c>
      <c r="B166" s="225">
        <v>1</v>
      </c>
      <c r="C166" s="120">
        <v>6</v>
      </c>
      <c r="D166" s="240"/>
      <c r="E166" s="204" t="str">
        <f t="shared" si="7"/>
        <v>-</v>
      </c>
      <c r="F166" s="201" t="str">
        <f t="shared" si="8"/>
        <v>-</v>
      </c>
      <c r="H166" s="219"/>
      <c r="I166" s="219"/>
    </row>
    <row r="167" spans="1:9" ht="26.25" customHeight="1" x14ac:dyDescent="0.4">
      <c r="A167" s="112" t="s">
        <v>94</v>
      </c>
      <c r="B167" s="225">
        <v>1</v>
      </c>
      <c r="C167" s="118"/>
      <c r="D167" s="140"/>
      <c r="E167" s="219"/>
      <c r="F167" s="154"/>
      <c r="H167" s="219"/>
      <c r="I167" s="219"/>
    </row>
    <row r="168" spans="1:9" ht="26.25" customHeight="1" x14ac:dyDescent="0.4">
      <c r="A168" s="112" t="s">
        <v>95</v>
      </c>
      <c r="B168" s="225">
        <v>1</v>
      </c>
      <c r="C168" s="118"/>
      <c r="D168" s="155"/>
      <c r="E168" s="156" t="s">
        <v>69</v>
      </c>
      <c r="F168" s="241" t="e">
        <f>AVERAGE(F161:F166)</f>
        <v>#DIV/0!</v>
      </c>
      <c r="H168" s="219"/>
      <c r="I168" s="219"/>
    </row>
    <row r="169" spans="1:9" ht="27" customHeight="1" thickBot="1" x14ac:dyDescent="0.45">
      <c r="A169" s="112" t="s">
        <v>96</v>
      </c>
      <c r="B169" s="225">
        <f>(B168/B167)*(B166/B165)*(B164/B163)*(B162/B161)*B160</f>
        <v>900</v>
      </c>
      <c r="C169" s="158"/>
      <c r="D169" s="159"/>
      <c r="E169" s="218" t="s">
        <v>79</v>
      </c>
      <c r="F169" s="242" t="e">
        <f>STDEV(F161:F166)/F168</f>
        <v>#DIV/0!</v>
      </c>
      <c r="H169" s="219"/>
      <c r="I169" s="219"/>
    </row>
    <row r="170" spans="1:9" ht="27" customHeight="1" thickBot="1" x14ac:dyDescent="0.45">
      <c r="A170" s="280" t="s">
        <v>74</v>
      </c>
      <c r="B170" s="290"/>
      <c r="C170" s="161"/>
      <c r="D170" s="162"/>
      <c r="E170" s="163" t="s">
        <v>20</v>
      </c>
      <c r="F170" s="243">
        <f>COUNT(F161:F166)</f>
        <v>0</v>
      </c>
      <c r="H170" s="219"/>
      <c r="I170" s="219"/>
    </row>
    <row r="171" spans="1:9" ht="19.5" customHeight="1" thickBot="1" x14ac:dyDescent="0.35">
      <c r="A171" s="282"/>
      <c r="B171" s="291"/>
      <c r="C171" s="219"/>
      <c r="D171" s="219"/>
      <c r="E171" s="219"/>
      <c r="F171" s="140"/>
      <c r="G171" s="219"/>
      <c r="H171" s="219"/>
      <c r="I171" s="219"/>
    </row>
    <row r="172" spans="1:9" ht="18.75" x14ac:dyDescent="0.3">
      <c r="A172" s="109"/>
      <c r="B172" s="109"/>
      <c r="C172" s="219"/>
      <c r="D172" s="219"/>
      <c r="E172" s="219"/>
      <c r="F172" s="140"/>
      <c r="G172" s="219"/>
      <c r="H172" s="219"/>
      <c r="I172" s="219"/>
    </row>
    <row r="173" spans="1:9" ht="26.25" customHeight="1" x14ac:dyDescent="0.4">
      <c r="A173" s="187" t="s">
        <v>111</v>
      </c>
      <c r="B173" s="218" t="s">
        <v>105</v>
      </c>
      <c r="C173" s="297" t="str">
        <f>B20</f>
        <v>Quetiapine 200mg</v>
      </c>
      <c r="D173" s="297"/>
      <c r="E173" s="219" t="s">
        <v>106</v>
      </c>
      <c r="F173" s="219"/>
      <c r="G173" s="244" t="e">
        <f>F168</f>
        <v>#DIV/0!</v>
      </c>
      <c r="H173" s="219"/>
      <c r="I173" s="219"/>
    </row>
    <row r="174" spans="1:9" ht="18.75" x14ac:dyDescent="0.3">
      <c r="A174" s="187"/>
      <c r="B174" s="218"/>
      <c r="C174" s="249"/>
      <c r="D174" s="249"/>
      <c r="E174" s="219"/>
      <c r="F174" s="219"/>
      <c r="G174" s="220"/>
      <c r="H174" s="219"/>
      <c r="I174" s="219"/>
    </row>
    <row r="175" spans="1:9" ht="19.5" customHeight="1" thickBot="1" x14ac:dyDescent="0.35">
      <c r="A175" s="251"/>
      <c r="B175" s="251"/>
      <c r="C175" s="174"/>
      <c r="D175" s="174"/>
      <c r="E175" s="174"/>
      <c r="F175" s="174"/>
      <c r="G175" s="174"/>
      <c r="H175" s="174"/>
    </row>
    <row r="176" spans="1:9" ht="18.75" x14ac:dyDescent="0.3">
      <c r="B176" s="298" t="s">
        <v>26</v>
      </c>
      <c r="C176" s="298"/>
      <c r="E176" s="250" t="s">
        <v>27</v>
      </c>
      <c r="F176" s="186"/>
      <c r="G176" s="298" t="s">
        <v>28</v>
      </c>
      <c r="H176" s="298"/>
    </row>
    <row r="177" spans="1:9" ht="83.1" customHeight="1" x14ac:dyDescent="0.3">
      <c r="A177" s="187" t="s">
        <v>29</v>
      </c>
      <c r="B177" s="216" t="s">
        <v>124</v>
      </c>
      <c r="C177" s="216"/>
      <c r="E177" s="184"/>
      <c r="F177" s="219"/>
      <c r="G177" s="184"/>
      <c r="H177" s="184"/>
    </row>
    <row r="178" spans="1:9" ht="83.1" customHeight="1" x14ac:dyDescent="0.3">
      <c r="A178" s="187" t="s">
        <v>30</v>
      </c>
      <c r="B178" s="217"/>
      <c r="C178" s="217"/>
      <c r="E178" s="183"/>
      <c r="F178" s="219"/>
      <c r="G178" s="185"/>
      <c r="H178" s="185"/>
    </row>
    <row r="179" spans="1:9" ht="18.75" x14ac:dyDescent="0.3">
      <c r="A179" s="140"/>
      <c r="B179" s="140"/>
      <c r="C179" s="140"/>
      <c r="D179" s="140"/>
      <c r="E179" s="140"/>
      <c r="F179" s="141"/>
      <c r="G179" s="140"/>
      <c r="H179" s="140"/>
      <c r="I179" s="219"/>
    </row>
    <row r="180" spans="1:9" ht="18.75" x14ac:dyDescent="0.3">
      <c r="A180" s="140"/>
      <c r="B180" s="140"/>
      <c r="C180" s="140"/>
      <c r="D180" s="140"/>
      <c r="E180" s="140"/>
      <c r="F180" s="141"/>
      <c r="G180" s="140"/>
      <c r="H180" s="140"/>
      <c r="I180" s="219"/>
    </row>
    <row r="181" spans="1:9" ht="18.75" x14ac:dyDescent="0.3">
      <c r="A181" s="140"/>
      <c r="B181" s="140"/>
      <c r="C181" s="140"/>
      <c r="D181" s="140"/>
      <c r="E181" s="140"/>
      <c r="F181" s="141"/>
      <c r="G181" s="140"/>
      <c r="H181" s="140"/>
      <c r="I181" s="219"/>
    </row>
    <row r="182" spans="1:9" ht="18.75" x14ac:dyDescent="0.3">
      <c r="A182" s="140"/>
      <c r="B182" s="140"/>
      <c r="C182" s="140"/>
      <c r="D182" s="140"/>
      <c r="E182" s="140"/>
      <c r="F182" s="141"/>
      <c r="G182" s="140"/>
      <c r="H182" s="140"/>
      <c r="I182" s="219"/>
    </row>
    <row r="183" spans="1:9" ht="18.75" x14ac:dyDescent="0.3">
      <c r="A183" s="140"/>
      <c r="B183" s="140"/>
      <c r="C183" s="140"/>
      <c r="D183" s="140"/>
      <c r="E183" s="140"/>
      <c r="F183" s="141"/>
      <c r="G183" s="140"/>
      <c r="H183" s="140"/>
      <c r="I183" s="219"/>
    </row>
    <row r="184" spans="1:9" ht="18.75" x14ac:dyDescent="0.3">
      <c r="A184" s="140"/>
      <c r="B184" s="140"/>
      <c r="C184" s="140"/>
      <c r="D184" s="140"/>
      <c r="E184" s="140"/>
      <c r="F184" s="141"/>
      <c r="G184" s="140"/>
      <c r="H184" s="140"/>
      <c r="I184" s="219"/>
    </row>
    <row r="185" spans="1:9" ht="18.75" x14ac:dyDescent="0.3">
      <c r="A185" s="140"/>
      <c r="B185" s="140"/>
      <c r="C185" s="140"/>
      <c r="D185" s="140"/>
      <c r="E185" s="140"/>
      <c r="F185" s="141"/>
      <c r="G185" s="140"/>
      <c r="H185" s="140"/>
      <c r="I185" s="219"/>
    </row>
    <row r="186" spans="1:9" ht="18.75" x14ac:dyDescent="0.3">
      <c r="A186" s="140"/>
      <c r="B186" s="140"/>
      <c r="C186" s="140"/>
      <c r="D186" s="140"/>
      <c r="E186" s="140"/>
      <c r="F186" s="141"/>
      <c r="G186" s="140"/>
      <c r="H186" s="140"/>
      <c r="I186" s="219"/>
    </row>
    <row r="187" spans="1:9" ht="18.75" x14ac:dyDescent="0.3">
      <c r="A187" s="140"/>
      <c r="B187" s="140"/>
      <c r="C187" s="140"/>
      <c r="D187" s="140"/>
      <c r="E187" s="140"/>
      <c r="F187" s="141"/>
      <c r="G187" s="140"/>
      <c r="H187" s="140"/>
      <c r="I187" s="219"/>
    </row>
    <row r="250" spans="1:1" x14ac:dyDescent="0.25">
      <c r="A250" s="194">
        <v>0</v>
      </c>
    </row>
  </sheetData>
  <sheetProtection password="F258" sheet="1" objects="1" scenarios="1" formatCells="0" formatColumns="0"/>
  <mergeCells count="33">
    <mergeCell ref="C173:D173"/>
    <mergeCell ref="B176:C176"/>
    <mergeCell ref="G176:H176"/>
    <mergeCell ref="C122:D122"/>
    <mergeCell ref="A136:B137"/>
    <mergeCell ref="C139:D139"/>
    <mergeCell ref="A153:B154"/>
    <mergeCell ref="C156:D156"/>
    <mergeCell ref="A170:B171"/>
    <mergeCell ref="A119:B120"/>
    <mergeCell ref="C64:C67"/>
    <mergeCell ref="D64:D67"/>
    <mergeCell ref="C68:C71"/>
    <mergeCell ref="D68:D71"/>
    <mergeCell ref="A70:B71"/>
    <mergeCell ref="C76:D76"/>
    <mergeCell ref="C83:G83"/>
    <mergeCell ref="C86:H86"/>
    <mergeCell ref="C87:H87"/>
    <mergeCell ref="F91:G91"/>
    <mergeCell ref="A101:B102"/>
    <mergeCell ref="C32:H32"/>
    <mergeCell ref="D36:E36"/>
    <mergeCell ref="F36:G36"/>
    <mergeCell ref="A46:B47"/>
    <mergeCell ref="C60:C63"/>
    <mergeCell ref="D60:D63"/>
    <mergeCell ref="C31:H31"/>
    <mergeCell ref="A1:H7"/>
    <mergeCell ref="A8:H14"/>
    <mergeCell ref="A16:H16"/>
    <mergeCell ref="B18:C18"/>
    <mergeCell ref="C29:G29"/>
  </mergeCells>
  <printOptions horizontalCentered="1" verticalCentered="1"/>
  <pageMargins left="0.7" right="0.7" top="0.75" bottom="0.75" header="0.3" footer="0.3"/>
  <pageSetup paperSize="9" scale="18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SST</vt:lpstr>
      <vt:lpstr>Uniformity</vt:lpstr>
      <vt:lpstr>Quetiapine 1</vt:lpstr>
      <vt:lpstr>Quetiapine</vt:lpstr>
      <vt:lpstr>Quetiapine!Print_Area</vt:lpstr>
      <vt:lpstr>'Quetiapine 1'!Print_Area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2017-10-18T08:17:31Z</cp:lastPrinted>
  <dcterms:created xsi:type="dcterms:W3CDTF">2005-07-05T10:19:27Z</dcterms:created>
  <dcterms:modified xsi:type="dcterms:W3CDTF">2017-10-24T08:04:02Z</dcterms:modified>
</cp:coreProperties>
</file>