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75" windowHeight="11445" activeTab="4"/>
  </bookViews>
  <sheets>
    <sheet name="SST TELMISARTAN" sheetId="5" r:id="rId1"/>
    <sheet name="SST HYDROCHLOROTHIAZIDE" sheetId="1" r:id="rId2"/>
    <sheet name="Uniformity" sheetId="2" r:id="rId3"/>
    <sheet name="TELMISARTAN" sheetId="3" r:id="rId4"/>
    <sheet name="HYDROCHLOROTHIAZIDE" sheetId="4" r:id="rId5"/>
  </sheets>
  <definedNames>
    <definedName name="_xlnm.Print_Area" localSheetId="2">Uniformity!$A$1:$F$54</definedName>
  </definedNames>
  <calcPr calcId="145621"/>
</workbook>
</file>

<file path=xl/calcChain.xml><?xml version="1.0" encoding="utf-8"?>
<calcChain xmlns="http://schemas.openxmlformats.org/spreadsheetml/2006/main">
  <c r="B53" i="5" l="1"/>
  <c r="E51" i="5"/>
  <c r="D51" i="5"/>
  <c r="C51" i="5"/>
  <c r="B51" i="5"/>
  <c r="B52" i="5" s="1"/>
  <c r="B32" i="5"/>
  <c r="E30" i="5"/>
  <c r="D30" i="5"/>
  <c r="C30" i="5"/>
  <c r="B30" i="5"/>
  <c r="B31" i="5" s="1"/>
  <c r="C124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4" i="3"/>
  <c r="B116" i="3"/>
  <c r="D100" i="3"/>
  <c r="B98" i="3"/>
  <c r="F95" i="3"/>
  <c r="D95" i="3"/>
  <c r="B87" i="3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D45" i="3" s="1"/>
  <c r="D46" i="3" s="1"/>
  <c r="B30" i="3"/>
  <c r="C46" i="2"/>
  <c r="C4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39" i="4" l="1"/>
  <c r="I39" i="3"/>
  <c r="D101" i="4"/>
  <c r="I92" i="4"/>
  <c r="F44" i="4"/>
  <c r="F45" i="4"/>
  <c r="G40" i="4" s="1"/>
  <c r="D45" i="4"/>
  <c r="E40" i="4" s="1"/>
  <c r="D101" i="3"/>
  <c r="F44" i="3"/>
  <c r="D49" i="3"/>
  <c r="F45" i="3"/>
  <c r="G40" i="3" s="1"/>
  <c r="B57" i="4"/>
  <c r="D50" i="2"/>
  <c r="B49" i="2"/>
  <c r="D42" i="2"/>
  <c r="D38" i="2"/>
  <c r="D34" i="2"/>
  <c r="D30" i="2"/>
  <c r="D26" i="2"/>
  <c r="B57" i="3"/>
  <c r="D49" i="2"/>
  <c r="D40" i="2"/>
  <c r="D36" i="2"/>
  <c r="D32" i="2"/>
  <c r="D28" i="2"/>
  <c r="D24" i="2"/>
  <c r="F97" i="3"/>
  <c r="F98" i="3" s="1"/>
  <c r="F99" i="3" s="1"/>
  <c r="D97" i="3"/>
  <c r="D98" i="3" s="1"/>
  <c r="D99" i="3" s="1"/>
  <c r="D33" i="2"/>
  <c r="E38" i="3"/>
  <c r="D102" i="4"/>
  <c r="D27" i="2"/>
  <c r="D43" i="2"/>
  <c r="E39" i="3"/>
  <c r="F98" i="4"/>
  <c r="F99" i="4" s="1"/>
  <c r="D31" i="2"/>
  <c r="D39" i="2"/>
  <c r="F46" i="4"/>
  <c r="G41" i="4"/>
  <c r="D25" i="2"/>
  <c r="D41" i="2"/>
  <c r="C49" i="2"/>
  <c r="D102" i="3"/>
  <c r="E93" i="3"/>
  <c r="E91" i="3"/>
  <c r="B69" i="4"/>
  <c r="D35" i="2"/>
  <c r="C50" i="2"/>
  <c r="D29" i="2"/>
  <c r="D37" i="2"/>
  <c r="B69" i="3"/>
  <c r="I92" i="3"/>
  <c r="D97" i="4"/>
  <c r="D98" i="4" s="1"/>
  <c r="D99" i="4" s="1"/>
  <c r="E41" i="3"/>
  <c r="G38" i="4"/>
  <c r="D49" i="4"/>
  <c r="E40" i="3"/>
  <c r="G39" i="4"/>
  <c r="D46" i="4" l="1"/>
  <c r="E38" i="4"/>
  <c r="G42" i="4"/>
  <c r="E93" i="4"/>
  <c r="E41" i="4"/>
  <c r="E39" i="4"/>
  <c r="E92" i="3"/>
  <c r="E94" i="3"/>
  <c r="G38" i="3"/>
  <c r="G41" i="3"/>
  <c r="G39" i="3"/>
  <c r="G42" i="3" s="1"/>
  <c r="F46" i="3"/>
  <c r="G91" i="4"/>
  <c r="G94" i="4"/>
  <c r="G91" i="3"/>
  <c r="G92" i="4"/>
  <c r="G92" i="3"/>
  <c r="E92" i="4"/>
  <c r="E94" i="4"/>
  <c r="E42" i="3"/>
  <c r="G94" i="3"/>
  <c r="G93" i="3"/>
  <c r="G93" i="4"/>
  <c r="E91" i="4"/>
  <c r="D52" i="4" l="1"/>
  <c r="D50" i="4"/>
  <c r="D51" i="4" s="1"/>
  <c r="E42" i="4"/>
  <c r="G95" i="4"/>
  <c r="E95" i="3"/>
  <c r="D105" i="3"/>
  <c r="D103" i="3"/>
  <c r="E112" i="3" s="1"/>
  <c r="F112" i="3" s="1"/>
  <c r="D50" i="3"/>
  <c r="G60" i="3" s="1"/>
  <c r="D52" i="3"/>
  <c r="G95" i="3"/>
  <c r="D103" i="4"/>
  <c r="E95" i="4"/>
  <c r="D105" i="4"/>
  <c r="G69" i="3"/>
  <c r="H69" i="3" s="1"/>
  <c r="G70" i="4" l="1"/>
  <c r="H70" i="4" s="1"/>
  <c r="G71" i="4"/>
  <c r="H71" i="4" s="1"/>
  <c r="G62" i="4"/>
  <c r="H62" i="4" s="1"/>
  <c r="G65" i="4"/>
  <c r="H65" i="4" s="1"/>
  <c r="G69" i="4"/>
  <c r="H69" i="4" s="1"/>
  <c r="G60" i="4"/>
  <c r="G67" i="4"/>
  <c r="H67" i="4" s="1"/>
  <c r="G61" i="4"/>
  <c r="H61" i="4" s="1"/>
  <c r="G66" i="4"/>
  <c r="H66" i="4" s="1"/>
  <c r="G63" i="4"/>
  <c r="H63" i="4" s="1"/>
  <c r="G68" i="4"/>
  <c r="H68" i="4" s="1"/>
  <c r="G64" i="4"/>
  <c r="H64" i="4" s="1"/>
  <c r="E113" i="3"/>
  <c r="F113" i="3" s="1"/>
  <c r="E109" i="3"/>
  <c r="F109" i="3" s="1"/>
  <c r="E108" i="3"/>
  <c r="D104" i="3"/>
  <c r="E110" i="3"/>
  <c r="F110" i="3" s="1"/>
  <c r="E111" i="3"/>
  <c r="F111" i="3" s="1"/>
  <c r="G64" i="3"/>
  <c r="H64" i="3" s="1"/>
  <c r="G63" i="3"/>
  <c r="H63" i="3" s="1"/>
  <c r="G65" i="3"/>
  <c r="H65" i="3" s="1"/>
  <c r="G70" i="3"/>
  <c r="H70" i="3" s="1"/>
  <c r="G66" i="3"/>
  <c r="H66" i="3" s="1"/>
  <c r="D51" i="3"/>
  <c r="G68" i="3"/>
  <c r="H68" i="3" s="1"/>
  <c r="G61" i="3"/>
  <c r="H61" i="3" s="1"/>
  <c r="G71" i="3"/>
  <c r="H71" i="3" s="1"/>
  <c r="G67" i="3"/>
  <c r="H67" i="3" s="1"/>
  <c r="G62" i="3"/>
  <c r="H62" i="3" s="1"/>
  <c r="H60" i="3"/>
  <c r="E113" i="4"/>
  <c r="F113" i="4" s="1"/>
  <c r="E111" i="4"/>
  <c r="F111" i="4" s="1"/>
  <c r="E109" i="4"/>
  <c r="F109" i="4" s="1"/>
  <c r="D104" i="4"/>
  <c r="E112" i="4"/>
  <c r="F112" i="4" s="1"/>
  <c r="E110" i="4"/>
  <c r="F110" i="4" s="1"/>
  <c r="E108" i="4"/>
  <c r="G74" i="4" l="1"/>
  <c r="H60" i="4"/>
  <c r="G72" i="4"/>
  <c r="G73" i="4" s="1"/>
  <c r="E115" i="3"/>
  <c r="E116" i="3" s="1"/>
  <c r="F108" i="3"/>
  <c r="F120" i="3" s="1"/>
  <c r="E120" i="3"/>
  <c r="E119" i="3"/>
  <c r="E117" i="3"/>
  <c r="G74" i="3"/>
  <c r="G72" i="3"/>
  <c r="G73" i="3" s="1"/>
  <c r="F108" i="4"/>
  <c r="E120" i="4"/>
  <c r="E117" i="4"/>
  <c r="E115" i="4"/>
  <c r="E116" i="4" s="1"/>
  <c r="E119" i="4"/>
  <c r="H74" i="3"/>
  <c r="H72" i="3"/>
  <c r="H72" i="4" l="1"/>
  <c r="H74" i="4"/>
  <c r="F115" i="3"/>
  <c r="G124" i="3" s="1"/>
  <c r="F117" i="3"/>
  <c r="F125" i="3"/>
  <c r="D125" i="3"/>
  <c r="F119" i="3"/>
  <c r="G76" i="3"/>
  <c r="H73" i="3"/>
  <c r="F125" i="4"/>
  <c r="F120" i="4"/>
  <c r="F117" i="4"/>
  <c r="F115" i="4"/>
  <c r="D125" i="4"/>
  <c r="F119" i="4"/>
  <c r="F116" i="3" l="1"/>
  <c r="G76" i="4"/>
  <c r="H73" i="4"/>
  <c r="G124" i="4"/>
  <c r="F116" i="4"/>
</calcChain>
</file>

<file path=xl/sharedStrings.xml><?xml version="1.0" encoding="utf-8"?>
<sst xmlns="http://schemas.openxmlformats.org/spreadsheetml/2006/main" count="458" uniqueCount="137">
  <si>
    <t>HPLC System Suitability Report</t>
  </si>
  <si>
    <t>Analysis Data</t>
  </si>
  <si>
    <t>Assay</t>
  </si>
  <si>
    <t>Sample(s)</t>
  </si>
  <si>
    <t>Reference Substance:</t>
  </si>
  <si>
    <t>MYDAWA TELMISARTAN 40 HCTZ 12.5 TABLETS</t>
  </si>
  <si>
    <t>% age Purity:</t>
  </si>
  <si>
    <t>NDQD201711263r2</t>
  </si>
  <si>
    <t>Weight (mg):</t>
  </si>
  <si>
    <t>Telmisartan USP 40mg,Hydrochlorothiazide USP 12.5mg</t>
  </si>
  <si>
    <t>Standard Conc (mg/mL):</t>
  </si>
  <si>
    <t>Each uncoated tablets contains: Telmisartan 40 mg
Hydrochlothiazide USP 12.5 mg.</t>
  </si>
  <si>
    <t>2017-11-06 12:33:28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</si>
  <si>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</si>
  <si>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</si>
  <si>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</si>
  <si>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</si>
  <si>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</si>
  <si>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</si>
  <si>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</si>
  <si>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</si>
  <si>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</si>
  <si>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</si>
  <si>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</si>
  <si>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</si>
  <si>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</si>
  <si>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</si>
  <si>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</si>
  <si>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</si>
  <si>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</si>
  <si>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</si>
  <si>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</si>
  <si>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</si>
  <si>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</si>
  <si>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</si>
  <si>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</si>
  <si>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</si>
  <si>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</si>
  <si>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</si>
  <si>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</si>
  <si>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</si>
  <si>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</si>
  <si>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</si>
  <si>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</si>
  <si>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</si>
  <si>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</si>
  <si>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</si>
  <si>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</si>
  <si>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</si>
  <si>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</si>
  <si>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</si>
  <si>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</si>
  <si>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</si>
  <si>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</si>
  <si>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</si>
  <si>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</si>
  <si>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</si>
  <si>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</si>
  <si>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</si>
  <si>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</si>
  <si>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</si>
  <si>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</si>
  <si>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</si>
  <si>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</si>
  <si>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</si>
  <si>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</si>
  <si>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</si>
  <si>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</si>
  <si>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</si>
  <si>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</si>
  <si>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</si>
  <si>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</si>
  <si>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</si>
  <si>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</si>
  <si>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</si>
  <si>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</si>
  <si>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</si>
  <si>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</si>
  <si>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</si>
  <si>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</si>
  <si>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</si>
  <si>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</si>
  <si>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</si>
  <si>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</si>
  <si>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</si>
  <si>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</si>
  <si>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</si>
  <si>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</si>
  <si>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</si>
  <si>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</si>
  <si>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</si>
  <si>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</si>
  <si>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</si>
  <si>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</si>
  <si>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</si>
  <si>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</si>
  <si>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</si>
  <si>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</si>
  <si>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</si>
  <si>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</si>
  <si>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</si>
  <si>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</si>
  <si>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</si>
  <si>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</si>
  <si>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</si>
  <si>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</si>
  <si>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</si>
  <si>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</si>
  <si>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</si>
  <si>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</si>
  <si>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</si>
  <si>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</si>
  <si>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</si>
  <si>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</si>
  <si>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</si>
  <si>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</si>
  <si>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</si>
  <si>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</si>
  <si>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</si>
  <si>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</si>
  <si>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</si>
  <si>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</si>
  <si>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</si>
  <si>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</si>
  <si>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</si>
  <si>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</si>
  <si>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</si>
  <si>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</si>
  <si>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</si>
  <si>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</si>
  <si>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</si>
  <si>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HYDROCHLOROTHIAZIDE</t>
  </si>
  <si>
    <t>PETER</t>
  </si>
  <si>
    <t>NGUMO</t>
  </si>
  <si>
    <t>TELMISARTAN</t>
  </si>
  <si>
    <t>T3-7</t>
  </si>
  <si>
    <t>H9-2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</si>
</sst>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9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3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25" fillId="2" borderId="0" xfId="0" applyFont="1" applyFill="1"/>
    <xf numFmtId="0" fontId="25" fillId="2" borderId="0" xfId="0" applyFont="1" applyFill="1" applyAlignment="1">
      <alignment horizontal="center"/>
    </xf>
    <xf numFmtId="0" fontId="26" fillId="2" borderId="7" xfId="0" applyFont="1" applyFill="1" applyBorder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27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28" fillId="3" borderId="0" xfId="0" applyFont="1" applyFill="1" applyAlignment="1" applyProtection="1">
      <alignment horizontal="left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</cellXfs>
  <cellStyles count="1">
    <cellStyle name="Normal" xfId="0" builtinId="0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27" zoomScale="84" zoomScaleNormal="84" workbookViewId="0">
      <selection activeCell="F38" sqref="F38"/>
    </sheetView>
  </sheetViews>
  <sheetFormatPr defaultRowHeight="13.5" x14ac:dyDescent="0.25"/>
  <cols>
    <col min="1" max="1" width="27.5703125" style="408" customWidth="1"/>
    <col min="2" max="2" width="20.42578125" style="408" customWidth="1"/>
    <col min="3" max="3" width="31.85546875" style="408" customWidth="1"/>
    <col min="4" max="4" width="25.85546875" style="408" customWidth="1"/>
    <col min="5" max="5" width="25.7109375" style="408" customWidth="1"/>
    <col min="6" max="6" width="23.140625" style="408" customWidth="1"/>
    <col min="7" max="7" width="28.42578125" style="408" customWidth="1"/>
    <col min="8" max="8" width="21.5703125" style="408" customWidth="1"/>
    <col min="9" max="9" width="9.140625" style="408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77" t="s">
        <v>0</v>
      </c>
      <c r="B15" s="477"/>
      <c r="C15" s="477"/>
      <c r="D15" s="477"/>
      <c r="E15" s="477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72"/>
    </row>
    <row r="18" spans="1:5" ht="16.5" customHeight="1" x14ac:dyDescent="0.3">
      <c r="A18" s="75" t="s">
        <v>4</v>
      </c>
      <c r="B18" s="475" t="s">
        <v>134</v>
      </c>
      <c r="C18" s="72"/>
      <c r="D18" s="72"/>
      <c r="E18" s="72"/>
    </row>
    <row r="19" spans="1:5" ht="16.5" customHeight="1" x14ac:dyDescent="0.3">
      <c r="A19" s="75" t="s">
        <v>6</v>
      </c>
      <c r="B19" s="12">
        <v>99.74</v>
      </c>
      <c r="C19" s="72"/>
      <c r="D19" s="72"/>
      <c r="E19" s="72"/>
    </row>
    <row r="20" spans="1:5" ht="16.5" customHeight="1" x14ac:dyDescent="0.3">
      <c r="A20" s="8" t="s">
        <v>8</v>
      </c>
      <c r="B20" s="12">
        <v>32.25</v>
      </c>
      <c r="C20" s="72"/>
      <c r="D20" s="72"/>
      <c r="E20" s="72"/>
    </row>
    <row r="21" spans="1:5" ht="16.5" customHeight="1" x14ac:dyDescent="0.3">
      <c r="A21" s="8" t="s">
        <v>10</v>
      </c>
      <c r="B21" s="13">
        <v>0.32250000000000001</v>
      </c>
      <c r="C21" s="72"/>
      <c r="D21" s="72"/>
      <c r="E21" s="72"/>
    </row>
    <row r="22" spans="1:5" ht="15.75" customHeight="1" x14ac:dyDescent="0.25">
      <c r="A22" s="72"/>
      <c r="B22" s="72" t="s">
        <v>12</v>
      </c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51715607</v>
      </c>
      <c r="C24" s="18">
        <v>167446.79999999999</v>
      </c>
      <c r="D24" s="19">
        <v>1</v>
      </c>
      <c r="E24" s="20">
        <v>12.4</v>
      </c>
    </row>
    <row r="25" spans="1:5" ht="16.5" customHeight="1" x14ac:dyDescent="0.3">
      <c r="A25" s="17">
        <v>2</v>
      </c>
      <c r="B25" s="18">
        <v>51929016</v>
      </c>
      <c r="C25" s="18">
        <v>167280.70000000001</v>
      </c>
      <c r="D25" s="19">
        <v>1.1000000000000001</v>
      </c>
      <c r="E25" s="20">
        <v>12.4</v>
      </c>
    </row>
    <row r="26" spans="1:5" ht="16.5" customHeight="1" x14ac:dyDescent="0.3">
      <c r="A26" s="17">
        <v>3</v>
      </c>
      <c r="B26" s="18">
        <v>51713212</v>
      </c>
      <c r="C26" s="18">
        <v>167139.29999999999</v>
      </c>
      <c r="D26" s="19">
        <v>1.1000000000000001</v>
      </c>
      <c r="E26" s="20">
        <v>12.4</v>
      </c>
    </row>
    <row r="27" spans="1:5" ht="16.5" customHeight="1" x14ac:dyDescent="0.3">
      <c r="A27" s="17">
        <v>4</v>
      </c>
      <c r="B27" s="18">
        <v>51933584</v>
      </c>
      <c r="C27" s="18">
        <v>166417.4</v>
      </c>
      <c r="D27" s="19">
        <v>1.1000000000000001</v>
      </c>
      <c r="E27" s="20">
        <v>12.4</v>
      </c>
    </row>
    <row r="28" spans="1:5" ht="16.5" customHeight="1" x14ac:dyDescent="0.3">
      <c r="A28" s="17">
        <v>5</v>
      </c>
      <c r="B28" s="18">
        <v>52434852</v>
      </c>
      <c r="C28" s="18">
        <v>165254.39999999999</v>
      </c>
      <c r="D28" s="19">
        <v>1.1000000000000001</v>
      </c>
      <c r="E28" s="20">
        <v>12.4</v>
      </c>
    </row>
    <row r="29" spans="1:5" ht="16.5" customHeight="1" x14ac:dyDescent="0.3">
      <c r="A29" s="17">
        <v>6</v>
      </c>
      <c r="B29" s="21">
        <v>52003872</v>
      </c>
      <c r="C29" s="21">
        <v>163799.20000000001</v>
      </c>
      <c r="D29" s="19">
        <v>1.1000000000000001</v>
      </c>
      <c r="E29" s="20">
        <v>12.4</v>
      </c>
    </row>
    <row r="30" spans="1:5" ht="16.5" customHeight="1" x14ac:dyDescent="0.3">
      <c r="A30" s="23" t="s">
        <v>18</v>
      </c>
      <c r="B30" s="24">
        <f>AVERAGE(B24:B29)</f>
        <v>51955023.833333336</v>
      </c>
      <c r="C30" s="25">
        <f>AVERAGE(C24:C29)</f>
        <v>166222.96666666667</v>
      </c>
      <c r="D30" s="26">
        <f>AVERAGE(D24:D29)</f>
        <v>1.0833333333333333</v>
      </c>
      <c r="E30" s="26">
        <f>AVERAGE(E24:E29)</f>
        <v>12.4</v>
      </c>
    </row>
    <row r="31" spans="1:5" ht="16.5" customHeight="1" x14ac:dyDescent="0.3">
      <c r="A31" s="27" t="s">
        <v>19</v>
      </c>
      <c r="B31" s="28">
        <f>(STDEV(B24:B29)/B30)</f>
        <v>5.0891179740146985E-3</v>
      </c>
      <c r="C31" s="29"/>
      <c r="D31" s="29"/>
      <c r="E31" s="30"/>
    </row>
    <row r="32" spans="1:5" s="408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408" customFormat="1" ht="15.75" customHeight="1" x14ac:dyDescent="0.25">
      <c r="A33" s="72"/>
      <c r="B33" s="72"/>
      <c r="C33" s="72"/>
      <c r="D33" s="72"/>
      <c r="E33" s="72"/>
    </row>
    <row r="34" spans="1:5" s="408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25</v>
      </c>
    </row>
    <row r="39" spans="1:5" ht="16.5" customHeight="1" x14ac:dyDescent="0.3">
      <c r="A39" s="75" t="s">
        <v>4</v>
      </c>
      <c r="B39" s="475" t="s">
        <v>134</v>
      </c>
      <c r="C39" s="72"/>
      <c r="D39" s="72"/>
      <c r="E39" s="72"/>
    </row>
    <row r="40" spans="1:5" ht="16.5" customHeight="1" x14ac:dyDescent="0.3">
      <c r="A40" s="75" t="s">
        <v>6</v>
      </c>
      <c r="B40" s="12">
        <v>99.74</v>
      </c>
      <c r="C40" s="72"/>
      <c r="D40" s="72"/>
      <c r="E40" s="72"/>
    </row>
    <row r="41" spans="1:5" ht="16.5" customHeight="1" x14ac:dyDescent="0.3">
      <c r="A41" s="8" t="s">
        <v>8</v>
      </c>
      <c r="B41" s="12">
        <v>21.89</v>
      </c>
      <c r="C41" s="72"/>
      <c r="D41" s="72"/>
      <c r="E41" s="72"/>
    </row>
    <row r="42" spans="1:5" ht="16.5" customHeight="1" x14ac:dyDescent="0.3">
      <c r="A42" s="8" t="s">
        <v>10</v>
      </c>
      <c r="B42" s="13">
        <v>4.3779999999999999E-2</v>
      </c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12500962</v>
      </c>
      <c r="C45" s="18">
        <v>6137.78</v>
      </c>
      <c r="D45" s="19">
        <v>1.34</v>
      </c>
      <c r="E45" s="20">
        <v>10.26</v>
      </c>
    </row>
    <row r="46" spans="1:5" ht="16.5" customHeight="1" x14ac:dyDescent="0.3">
      <c r="A46" s="17">
        <v>2</v>
      </c>
      <c r="B46" s="18">
        <v>12498899</v>
      </c>
      <c r="C46" s="18">
        <v>6151.49</v>
      </c>
      <c r="D46" s="19">
        <v>1.34</v>
      </c>
      <c r="E46" s="19">
        <v>10.27</v>
      </c>
    </row>
    <row r="47" spans="1:5" ht="16.5" customHeight="1" x14ac:dyDescent="0.3">
      <c r="A47" s="17">
        <v>3</v>
      </c>
      <c r="B47" s="18">
        <v>12560204</v>
      </c>
      <c r="C47" s="18">
        <v>6165.59</v>
      </c>
      <c r="D47" s="19">
        <v>1.36</v>
      </c>
      <c r="E47" s="19">
        <v>10.27</v>
      </c>
    </row>
    <row r="48" spans="1:5" ht="16.5" customHeight="1" x14ac:dyDescent="0.3">
      <c r="A48" s="17">
        <v>4</v>
      </c>
      <c r="B48" s="18">
        <v>12545916</v>
      </c>
      <c r="C48" s="18">
        <v>6157.79</v>
      </c>
      <c r="D48" s="19">
        <v>1.34</v>
      </c>
      <c r="E48" s="19">
        <v>10.27</v>
      </c>
    </row>
    <row r="49" spans="1:7" ht="16.5" customHeight="1" x14ac:dyDescent="0.3">
      <c r="A49" s="17">
        <v>5</v>
      </c>
      <c r="B49" s="18">
        <v>12489511</v>
      </c>
      <c r="C49" s="18">
        <v>6154.38</v>
      </c>
      <c r="D49" s="19">
        <v>1.36</v>
      </c>
      <c r="E49" s="19">
        <v>10.27</v>
      </c>
    </row>
    <row r="50" spans="1:7" ht="16.5" customHeight="1" x14ac:dyDescent="0.3">
      <c r="A50" s="17">
        <v>6</v>
      </c>
      <c r="B50" s="21">
        <v>12548168</v>
      </c>
      <c r="C50" s="21">
        <v>6152.12</v>
      </c>
      <c r="D50" s="22">
        <v>1.35</v>
      </c>
      <c r="E50" s="22">
        <v>10.27</v>
      </c>
    </row>
    <row r="51" spans="1:7" ht="16.5" customHeight="1" x14ac:dyDescent="0.3">
      <c r="A51" s="23" t="s">
        <v>18</v>
      </c>
      <c r="B51" s="24">
        <f>AVERAGE(B45:B50)</f>
        <v>12523943.333333334</v>
      </c>
      <c r="C51" s="25">
        <f>AVERAGE(C45:C50)</f>
        <v>6153.1916666666666</v>
      </c>
      <c r="D51" s="26">
        <f>AVERAGE(D45:D50)</f>
        <v>1.3483333333333334</v>
      </c>
      <c r="E51" s="26">
        <f>AVERAGE(E45:E50)</f>
        <v>10.268333333333333</v>
      </c>
    </row>
    <row r="52" spans="1:7" ht="16.5" customHeight="1" x14ac:dyDescent="0.3">
      <c r="A52" s="27" t="s">
        <v>19</v>
      </c>
      <c r="B52" s="28">
        <f>(STDEV(B45:B50)/B51)</f>
        <v>2.4546741771516388E-3</v>
      </c>
      <c r="C52" s="29"/>
      <c r="D52" s="29"/>
      <c r="E52" s="30"/>
    </row>
    <row r="53" spans="1:7" s="408" customFormat="1" ht="16.5" customHeight="1" x14ac:dyDescent="0.3">
      <c r="A53" s="31" t="s">
        <v>20</v>
      </c>
      <c r="B53" s="32">
        <f>COUNT(B45:B50)</f>
        <v>6</v>
      </c>
      <c r="C53" s="33"/>
      <c r="D53" s="73"/>
      <c r="E53" s="35"/>
    </row>
    <row r="54" spans="1:7" s="408" customFormat="1" ht="15.75" customHeight="1" x14ac:dyDescent="0.25">
      <c r="A54" s="72"/>
      <c r="B54" s="72"/>
      <c r="C54" s="72"/>
      <c r="D54" s="72"/>
      <c r="E54" s="72"/>
    </row>
    <row r="55" spans="1:7" s="408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338"/>
      <c r="D58" s="43"/>
      <c r="F58" s="44"/>
      <c r="G58" s="44"/>
    </row>
    <row r="59" spans="1:7" ht="15" customHeight="1" x14ac:dyDescent="0.3">
      <c r="B59" s="478" t="s">
        <v>26</v>
      </c>
      <c r="C59" s="478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76" t="s">
        <v>132</v>
      </c>
      <c r="C60" s="476" t="s">
        <v>133</v>
      </c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6" workbookViewId="0">
      <selection activeCell="G49" sqref="G4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77" t="s">
        <v>0</v>
      </c>
      <c r="B15" s="477"/>
      <c r="C15" s="477"/>
      <c r="D15" s="477"/>
      <c r="E15" s="477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74" t="s">
        <v>131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99.75</v>
      </c>
      <c r="C19" s="10"/>
      <c r="D19" s="10"/>
      <c r="E19" s="10"/>
    </row>
    <row r="20" spans="1:6" ht="16.5" customHeight="1" x14ac:dyDescent="0.3">
      <c r="A20" s="7" t="s">
        <v>8</v>
      </c>
      <c r="B20" s="12">
        <v>20.02</v>
      </c>
      <c r="C20" s="10"/>
      <c r="D20" s="10"/>
      <c r="E20" s="10"/>
    </row>
    <row r="21" spans="1:6" ht="16.5" customHeight="1" x14ac:dyDescent="0.3">
      <c r="A21" s="7" t="s">
        <v>10</v>
      </c>
      <c r="B21" s="13">
        <v>0.10009999999999999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32243609</v>
      </c>
      <c r="C24" s="18">
        <v>8733.2000000000007</v>
      </c>
      <c r="D24" s="19">
        <v>1.1000000000000001</v>
      </c>
      <c r="E24" s="20">
        <v>6.5</v>
      </c>
    </row>
    <row r="25" spans="1:6" ht="16.5" customHeight="1" x14ac:dyDescent="0.3">
      <c r="A25" s="17">
        <v>2</v>
      </c>
      <c r="B25" s="18">
        <v>32360973</v>
      </c>
      <c r="C25" s="18">
        <v>8322.9</v>
      </c>
      <c r="D25" s="19">
        <v>1.1000000000000001</v>
      </c>
      <c r="E25" s="20">
        <v>6.5</v>
      </c>
    </row>
    <row r="26" spans="1:6" ht="16.5" customHeight="1" x14ac:dyDescent="0.3">
      <c r="A26" s="17">
        <v>3</v>
      </c>
      <c r="B26" s="18">
        <v>32233723</v>
      </c>
      <c r="C26" s="18">
        <v>8354.6</v>
      </c>
      <c r="D26" s="19">
        <v>1.1000000000000001</v>
      </c>
      <c r="E26" s="20">
        <v>6.5</v>
      </c>
    </row>
    <row r="27" spans="1:6" ht="16.5" customHeight="1" x14ac:dyDescent="0.3">
      <c r="A27" s="17">
        <v>4</v>
      </c>
      <c r="B27" s="18">
        <v>32326882</v>
      </c>
      <c r="C27" s="18">
        <v>8339.2000000000007</v>
      </c>
      <c r="D27" s="19">
        <v>1.1000000000000001</v>
      </c>
      <c r="E27" s="20">
        <v>6.5</v>
      </c>
    </row>
    <row r="28" spans="1:6" ht="16.5" customHeight="1" x14ac:dyDescent="0.3">
      <c r="A28" s="17">
        <v>5</v>
      </c>
      <c r="B28" s="18">
        <v>32639580</v>
      </c>
      <c r="C28" s="18">
        <v>8303.1</v>
      </c>
      <c r="D28" s="19">
        <v>1.1000000000000001</v>
      </c>
      <c r="E28" s="20">
        <v>6.5</v>
      </c>
    </row>
    <row r="29" spans="1:6" ht="16.5" customHeight="1" x14ac:dyDescent="0.3">
      <c r="A29" s="17">
        <v>6</v>
      </c>
      <c r="B29" s="21">
        <v>32345336</v>
      </c>
      <c r="C29" s="21">
        <v>8350.2000000000007</v>
      </c>
      <c r="D29" s="19">
        <v>1.1000000000000001</v>
      </c>
      <c r="E29" s="20">
        <v>6.5</v>
      </c>
    </row>
    <row r="30" spans="1:6" ht="16.5" customHeight="1" x14ac:dyDescent="0.3">
      <c r="A30" s="23" t="s">
        <v>18</v>
      </c>
      <c r="B30" s="24">
        <f>AVERAGE(B24:B29)</f>
        <v>32358350.5</v>
      </c>
      <c r="C30" s="25">
        <f>AVERAGE(C24:C29)</f>
        <v>8400.5333333333328</v>
      </c>
      <c r="D30" s="26">
        <f>AVERAGE(D24:D29)</f>
        <v>1.0999999999999999</v>
      </c>
      <c r="E30" s="26">
        <f>AVERAGE(E24:E29)</f>
        <v>6.5</v>
      </c>
    </row>
    <row r="31" spans="1:6" ht="16.5" customHeight="1" x14ac:dyDescent="0.3">
      <c r="A31" s="27" t="s">
        <v>19</v>
      </c>
      <c r="B31" s="28">
        <f>(STDEV(B24:B29)/B30)</f>
        <v>4.5619504948355063E-3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">
        <v>131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99.75</v>
      </c>
      <c r="C40" s="10"/>
      <c r="D40" s="10"/>
      <c r="E40" s="10"/>
    </row>
    <row r="41" spans="1:6" ht="16.5" customHeight="1" x14ac:dyDescent="0.3">
      <c r="A41" s="7" t="s">
        <v>8</v>
      </c>
      <c r="B41" s="475">
        <v>14.62</v>
      </c>
      <c r="C41" s="10"/>
      <c r="D41" s="10"/>
      <c r="E41" s="10"/>
    </row>
    <row r="42" spans="1:6" ht="16.5" customHeight="1" x14ac:dyDescent="0.3">
      <c r="A42" s="7" t="s">
        <v>10</v>
      </c>
      <c r="B42" s="13">
        <v>1.4619999999999999E-2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8727152</v>
      </c>
      <c r="C45" s="18">
        <v>6084.47</v>
      </c>
      <c r="D45" s="19">
        <v>1.42</v>
      </c>
      <c r="E45" s="20">
        <v>3.83</v>
      </c>
    </row>
    <row r="46" spans="1:6" ht="16.5" customHeight="1" x14ac:dyDescent="0.3">
      <c r="A46" s="17">
        <v>2</v>
      </c>
      <c r="B46" s="18">
        <v>8710387</v>
      </c>
      <c r="C46" s="18">
        <v>6122.12</v>
      </c>
      <c r="D46" s="19">
        <v>1.39</v>
      </c>
      <c r="E46" s="20">
        <v>3.84</v>
      </c>
    </row>
    <row r="47" spans="1:6" ht="16.5" customHeight="1" x14ac:dyDescent="0.3">
      <c r="A47" s="17">
        <v>3</v>
      </c>
      <c r="B47" s="18">
        <v>8750793</v>
      </c>
      <c r="C47" s="18">
        <v>6112.56</v>
      </c>
      <c r="D47" s="19">
        <v>1.41</v>
      </c>
      <c r="E47" s="20">
        <v>3.84</v>
      </c>
    </row>
    <row r="48" spans="1:6" ht="16.5" customHeight="1" x14ac:dyDescent="0.3">
      <c r="A48" s="17">
        <v>4</v>
      </c>
      <c r="B48" s="18">
        <v>8741656</v>
      </c>
      <c r="C48" s="18">
        <v>6083.65</v>
      </c>
      <c r="D48" s="19">
        <v>1.42</v>
      </c>
      <c r="E48" s="20">
        <v>3.84</v>
      </c>
    </row>
    <row r="49" spans="1:7" ht="16.5" customHeight="1" x14ac:dyDescent="0.3">
      <c r="A49" s="17">
        <v>5</v>
      </c>
      <c r="B49" s="18">
        <v>8694477</v>
      </c>
      <c r="C49" s="18">
        <v>6109.7</v>
      </c>
      <c r="D49" s="19">
        <v>1.39</v>
      </c>
      <c r="E49" s="20">
        <v>3.84</v>
      </c>
    </row>
    <row r="50" spans="1:7" ht="16.5" customHeight="1" x14ac:dyDescent="0.3">
      <c r="A50" s="17">
        <v>6</v>
      </c>
      <c r="B50" s="21">
        <v>8740157</v>
      </c>
      <c r="C50" s="21">
        <v>6148.49</v>
      </c>
      <c r="D50" s="19">
        <v>1.4</v>
      </c>
      <c r="E50" s="20">
        <v>3.84</v>
      </c>
    </row>
    <row r="51" spans="1:7" ht="16.5" customHeight="1" x14ac:dyDescent="0.3">
      <c r="A51" s="23" t="s">
        <v>18</v>
      </c>
      <c r="B51" s="24">
        <f>AVERAGE(B45:B50)</f>
        <v>8727437</v>
      </c>
      <c r="C51" s="25">
        <f>AVERAGE(C45:C50)</f>
        <v>6110.1650000000009</v>
      </c>
      <c r="D51" s="26">
        <f>AVERAGE(D45:D50)</f>
        <v>1.405</v>
      </c>
      <c r="E51" s="26">
        <f>AVERAGE(E45:E50)</f>
        <v>3.8383333333333329</v>
      </c>
    </row>
    <row r="52" spans="1:7" ht="16.5" customHeight="1" x14ac:dyDescent="0.3">
      <c r="A52" s="27" t="s">
        <v>19</v>
      </c>
      <c r="B52" s="28">
        <f>(STDEV(B45:B50)/B51)</f>
        <v>2.4503373733099523E-3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78" t="s">
        <v>26</v>
      </c>
      <c r="C59" s="478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76" t="s">
        <v>132</v>
      </c>
      <c r="C60" s="476" t="s">
        <v>133</v>
      </c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0" workbookViewId="0">
      <selection activeCell="F42" sqref="F42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82" t="s">
        <v>31</v>
      </c>
      <c r="B11" s="483"/>
      <c r="C11" s="483"/>
      <c r="D11" s="483"/>
      <c r="E11" s="483"/>
      <c r="F11" s="484"/>
      <c r="G11" s="91"/>
    </row>
    <row r="12" spans="1:7" ht="16.5" customHeight="1" x14ac:dyDescent="0.3">
      <c r="A12" s="481" t="s">
        <v>32</v>
      </c>
      <c r="B12" s="481"/>
      <c r="C12" s="481"/>
      <c r="D12" s="481"/>
      <c r="E12" s="481"/>
      <c r="F12" s="481"/>
      <c r="G12" s="90"/>
    </row>
    <row r="14" spans="1:7" ht="16.5" customHeight="1" x14ac:dyDescent="0.3">
      <c r="A14" s="486" t="s">
        <v>33</v>
      </c>
      <c r="B14" s="486"/>
      <c r="C14" s="60" t="s">
        <v>5</v>
      </c>
    </row>
    <row r="15" spans="1:7" ht="16.5" customHeight="1" x14ac:dyDescent="0.3">
      <c r="A15" s="486" t="s">
        <v>34</v>
      </c>
      <c r="B15" s="486"/>
      <c r="C15" s="60" t="s">
        <v>7</v>
      </c>
    </row>
    <row r="16" spans="1:7" ht="16.5" customHeight="1" x14ac:dyDescent="0.3">
      <c r="A16" s="486" t="s">
        <v>35</v>
      </c>
      <c r="B16" s="486"/>
      <c r="C16" s="60" t="s">
        <v>9</v>
      </c>
    </row>
    <row r="17" spans="1:5" ht="16.5" customHeight="1" x14ac:dyDescent="0.3">
      <c r="A17" s="486" t="s">
        <v>36</v>
      </c>
      <c r="B17" s="486"/>
      <c r="C17" s="60" t="s">
        <v>11</v>
      </c>
    </row>
    <row r="18" spans="1:5" ht="16.5" customHeight="1" x14ac:dyDescent="0.3">
      <c r="A18" s="486" t="s">
        <v>37</v>
      </c>
      <c r="B18" s="486"/>
      <c r="C18" s="97" t="s">
        <v>12</v>
      </c>
    </row>
    <row r="19" spans="1:5" ht="16.5" customHeight="1" x14ac:dyDescent="0.3">
      <c r="A19" s="486" t="s">
        <v>38</v>
      </c>
      <c r="B19" s="486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481" t="s">
        <v>1</v>
      </c>
      <c r="B21" s="481"/>
      <c r="C21" s="59" t="s">
        <v>39</v>
      </c>
      <c r="D21" s="66"/>
    </row>
    <row r="22" spans="1:5" ht="15.75" customHeight="1" x14ac:dyDescent="0.3">
      <c r="A22" s="485"/>
      <c r="B22" s="485"/>
      <c r="C22" s="57"/>
      <c r="D22" s="485"/>
      <c r="E22" s="485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298.25</v>
      </c>
      <c r="D24" s="87">
        <f t="shared" ref="D24:D43" si="0">(C24-$C$46)/$C$46</f>
        <v>-1.0687559707037591E-2</v>
      </c>
      <c r="E24" s="53"/>
    </row>
    <row r="25" spans="1:5" ht="15.75" customHeight="1" x14ac:dyDescent="0.3">
      <c r="C25" s="95">
        <v>301.77999999999997</v>
      </c>
      <c r="D25" s="88">
        <f t="shared" si="0"/>
        <v>1.0216537522553864E-3</v>
      </c>
      <c r="E25" s="53"/>
    </row>
    <row r="26" spans="1:5" ht="15.75" customHeight="1" x14ac:dyDescent="0.3">
      <c r="C26" s="95">
        <v>300.13</v>
      </c>
      <c r="D26" s="88">
        <f t="shared" si="0"/>
        <v>-4.4514913491138187E-3</v>
      </c>
      <c r="E26" s="53"/>
    </row>
    <row r="27" spans="1:5" ht="15.75" customHeight="1" x14ac:dyDescent="0.3">
      <c r="C27" s="95">
        <v>305.08</v>
      </c>
      <c r="D27" s="88">
        <f t="shared" si="0"/>
        <v>1.1967943954993985E-2</v>
      </c>
      <c r="E27" s="53"/>
    </row>
    <row r="28" spans="1:5" ht="15.75" customHeight="1" x14ac:dyDescent="0.3">
      <c r="C28" s="95">
        <v>296.17</v>
      </c>
      <c r="D28" s="88">
        <f t="shared" si="0"/>
        <v>-1.7587039592400024E-2</v>
      </c>
      <c r="E28" s="53"/>
    </row>
    <row r="29" spans="1:5" ht="15.75" customHeight="1" x14ac:dyDescent="0.3">
      <c r="C29" s="95">
        <v>301.74</v>
      </c>
      <c r="D29" s="88">
        <f t="shared" si="0"/>
        <v>8.8897144676776689E-4</v>
      </c>
      <c r="E29" s="53"/>
    </row>
    <row r="30" spans="1:5" ht="15.75" customHeight="1" x14ac:dyDescent="0.3">
      <c r="C30" s="95">
        <v>297.18</v>
      </c>
      <c r="D30" s="88">
        <f t="shared" si="0"/>
        <v>-1.4236811378834617E-2</v>
      </c>
      <c r="E30" s="53"/>
    </row>
    <row r="31" spans="1:5" ht="15.75" customHeight="1" x14ac:dyDescent="0.3">
      <c r="C31" s="95">
        <v>301.86</v>
      </c>
      <c r="D31" s="88">
        <f t="shared" si="0"/>
        <v>1.2870183632310024E-3</v>
      </c>
      <c r="E31" s="53"/>
    </row>
    <row r="32" spans="1:5" ht="15.75" customHeight="1" x14ac:dyDescent="0.3">
      <c r="C32" s="95">
        <v>301.56</v>
      </c>
      <c r="D32" s="88">
        <f t="shared" si="0"/>
        <v>2.9190107207291367E-4</v>
      </c>
      <c r="E32" s="53"/>
    </row>
    <row r="33" spans="1:7" ht="15.75" customHeight="1" x14ac:dyDescent="0.3">
      <c r="C33" s="95">
        <v>300.88</v>
      </c>
      <c r="D33" s="88">
        <f t="shared" si="0"/>
        <v>-1.9636981212186912E-3</v>
      </c>
      <c r="E33" s="53"/>
    </row>
    <row r="34" spans="1:7" ht="15.75" customHeight="1" x14ac:dyDescent="0.3">
      <c r="C34" s="95">
        <v>305.05</v>
      </c>
      <c r="D34" s="88">
        <f t="shared" si="0"/>
        <v>1.1868432225878271E-2</v>
      </c>
      <c r="E34" s="53"/>
    </row>
    <row r="35" spans="1:7" ht="15.75" customHeight="1" x14ac:dyDescent="0.3">
      <c r="C35" s="95">
        <v>303.01</v>
      </c>
      <c r="D35" s="88">
        <f t="shared" si="0"/>
        <v>5.1016346460034563E-3</v>
      </c>
      <c r="E35" s="53"/>
    </row>
    <row r="36" spans="1:7" ht="15.75" customHeight="1" x14ac:dyDescent="0.3">
      <c r="C36" s="95">
        <v>297.58</v>
      </c>
      <c r="D36" s="88">
        <f t="shared" si="0"/>
        <v>-1.2909988323957291E-2</v>
      </c>
      <c r="E36" s="53"/>
    </row>
    <row r="37" spans="1:7" ht="15.75" customHeight="1" x14ac:dyDescent="0.3">
      <c r="C37" s="95">
        <v>297.89999999999998</v>
      </c>
      <c r="D37" s="88">
        <f t="shared" si="0"/>
        <v>-1.1848529880055391E-2</v>
      </c>
      <c r="E37" s="53"/>
    </row>
    <row r="38" spans="1:7" ht="15.75" customHeight="1" x14ac:dyDescent="0.3">
      <c r="C38" s="95">
        <v>304.13</v>
      </c>
      <c r="D38" s="88">
        <f t="shared" si="0"/>
        <v>8.8167391996601951E-3</v>
      </c>
      <c r="E38" s="53"/>
    </row>
    <row r="39" spans="1:7" ht="15.75" customHeight="1" x14ac:dyDescent="0.3">
      <c r="C39" s="95">
        <v>300.58999999999997</v>
      </c>
      <c r="D39" s="88">
        <f t="shared" si="0"/>
        <v>-2.9256448360048754E-3</v>
      </c>
      <c r="E39" s="53"/>
    </row>
    <row r="40" spans="1:7" ht="15.75" customHeight="1" x14ac:dyDescent="0.3">
      <c r="C40" s="95">
        <v>300.31</v>
      </c>
      <c r="D40" s="88">
        <f t="shared" si="0"/>
        <v>-3.8544209744189655E-3</v>
      </c>
      <c r="E40" s="53"/>
    </row>
    <row r="41" spans="1:7" ht="15.75" customHeight="1" x14ac:dyDescent="0.3">
      <c r="C41" s="95">
        <v>306.48</v>
      </c>
      <c r="D41" s="88">
        <f t="shared" si="0"/>
        <v>1.6611824647065003E-2</v>
      </c>
      <c r="E41" s="53"/>
    </row>
    <row r="42" spans="1:7" ht="15.75" customHeight="1" x14ac:dyDescent="0.3">
      <c r="C42" s="95">
        <v>302.37</v>
      </c>
      <c r="D42" s="88">
        <f t="shared" si="0"/>
        <v>2.978717758199659E-3</v>
      </c>
      <c r="E42" s="53"/>
    </row>
    <row r="43" spans="1:7" ht="16.5" customHeight="1" x14ac:dyDescent="0.3">
      <c r="C43" s="96">
        <v>307.39</v>
      </c>
      <c r="D43" s="89">
        <f t="shared" si="0"/>
        <v>1.9630347096910986E-2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6029.4400000000005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301.47200000000004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479">
        <f>C46</f>
        <v>301.47200000000004</v>
      </c>
      <c r="C49" s="93">
        <f>-IF(C46&lt;=80,10%,IF(C46&lt;250,7.5%,5%))</f>
        <v>-0.05</v>
      </c>
      <c r="D49" s="81">
        <f>IF(C46&lt;=80,C46*0.9,IF(C46&lt;250,C46*0.925,C46*0.95))</f>
        <v>286.39840000000004</v>
      </c>
    </row>
    <row r="50" spans="1:6" ht="17.25" customHeight="1" x14ac:dyDescent="0.3">
      <c r="B50" s="480"/>
      <c r="C50" s="94">
        <f>IF(C46&lt;=80, 10%, IF(C46&lt;250, 7.5%, 5%))</f>
        <v>0.05</v>
      </c>
      <c r="D50" s="81">
        <f>IF(C46&lt;=80, C46*1.1, IF(C46&lt;250, C46*1.075, C46*1.05))</f>
        <v>316.54560000000004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105" zoomScale="55" zoomScaleNormal="40" zoomScalePageLayoutView="55" workbookViewId="0">
      <selection activeCell="E123" sqref="E12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87" t="s">
        <v>45</v>
      </c>
      <c r="B1" s="487"/>
      <c r="C1" s="487"/>
      <c r="D1" s="487"/>
      <c r="E1" s="487"/>
      <c r="F1" s="487"/>
      <c r="G1" s="487"/>
      <c r="H1" s="487"/>
      <c r="I1" s="487"/>
    </row>
    <row r="2" spans="1:9" ht="18.75" customHeight="1" x14ac:dyDescent="0.25">
      <c r="A2" s="487"/>
      <c r="B2" s="487"/>
      <c r="C2" s="487"/>
      <c r="D2" s="487"/>
      <c r="E2" s="487"/>
      <c r="F2" s="487"/>
      <c r="G2" s="487"/>
      <c r="H2" s="487"/>
      <c r="I2" s="487"/>
    </row>
    <row r="3" spans="1:9" ht="18.75" customHeight="1" x14ac:dyDescent="0.25">
      <c r="A3" s="487"/>
      <c r="B3" s="487"/>
      <c r="C3" s="487"/>
      <c r="D3" s="487"/>
      <c r="E3" s="487"/>
      <c r="F3" s="487"/>
      <c r="G3" s="487"/>
      <c r="H3" s="487"/>
      <c r="I3" s="487"/>
    </row>
    <row r="4" spans="1:9" ht="18.75" customHeight="1" x14ac:dyDescent="0.25">
      <c r="A4" s="487"/>
      <c r="B4" s="487"/>
      <c r="C4" s="487"/>
      <c r="D4" s="487"/>
      <c r="E4" s="487"/>
      <c r="F4" s="487"/>
      <c r="G4" s="487"/>
      <c r="H4" s="487"/>
      <c r="I4" s="487"/>
    </row>
    <row r="5" spans="1:9" ht="18.75" customHeight="1" x14ac:dyDescent="0.25">
      <c r="A5" s="487"/>
      <c r="B5" s="487"/>
      <c r="C5" s="487"/>
      <c r="D5" s="487"/>
      <c r="E5" s="487"/>
      <c r="F5" s="487"/>
      <c r="G5" s="487"/>
      <c r="H5" s="487"/>
      <c r="I5" s="487"/>
    </row>
    <row r="6" spans="1:9" ht="18.75" customHeight="1" x14ac:dyDescent="0.25">
      <c r="A6" s="487"/>
      <c r="B6" s="487"/>
      <c r="C6" s="487"/>
      <c r="D6" s="487"/>
      <c r="E6" s="487"/>
      <c r="F6" s="487"/>
      <c r="G6" s="487"/>
      <c r="H6" s="487"/>
      <c r="I6" s="487"/>
    </row>
    <row r="7" spans="1:9" ht="18.75" customHeight="1" x14ac:dyDescent="0.25">
      <c r="A7" s="487"/>
      <c r="B7" s="487"/>
      <c r="C7" s="487"/>
      <c r="D7" s="487"/>
      <c r="E7" s="487"/>
      <c r="F7" s="487"/>
      <c r="G7" s="487"/>
      <c r="H7" s="487"/>
      <c r="I7" s="487"/>
    </row>
    <row r="8" spans="1:9" x14ac:dyDescent="0.25">
      <c r="A8" s="488" t="s">
        <v>46</v>
      </c>
      <c r="B8" s="488"/>
      <c r="C8" s="488"/>
      <c r="D8" s="488"/>
      <c r="E8" s="488"/>
      <c r="F8" s="488"/>
      <c r="G8" s="488"/>
      <c r="H8" s="488"/>
      <c r="I8" s="488"/>
    </row>
    <row r="9" spans="1:9" x14ac:dyDescent="0.25">
      <c r="A9" s="488"/>
      <c r="B9" s="488"/>
      <c r="C9" s="488"/>
      <c r="D9" s="488"/>
      <c r="E9" s="488"/>
      <c r="F9" s="488"/>
      <c r="G9" s="488"/>
      <c r="H9" s="488"/>
      <c r="I9" s="488"/>
    </row>
    <row r="10" spans="1:9" x14ac:dyDescent="0.25">
      <c r="A10" s="488"/>
      <c r="B10" s="488"/>
      <c r="C10" s="488"/>
      <c r="D10" s="488"/>
      <c r="E10" s="488"/>
      <c r="F10" s="488"/>
      <c r="G10" s="488"/>
      <c r="H10" s="488"/>
      <c r="I10" s="488"/>
    </row>
    <row r="11" spans="1:9" x14ac:dyDescent="0.25">
      <c r="A11" s="488"/>
      <c r="B11" s="488"/>
      <c r="C11" s="488"/>
      <c r="D11" s="488"/>
      <c r="E11" s="488"/>
      <c r="F11" s="488"/>
      <c r="G11" s="488"/>
      <c r="H11" s="488"/>
      <c r="I11" s="488"/>
    </row>
    <row r="12" spans="1:9" x14ac:dyDescent="0.25">
      <c r="A12" s="488"/>
      <c r="B12" s="488"/>
      <c r="C12" s="488"/>
      <c r="D12" s="488"/>
      <c r="E12" s="488"/>
      <c r="F12" s="488"/>
      <c r="G12" s="488"/>
      <c r="H12" s="488"/>
      <c r="I12" s="488"/>
    </row>
    <row r="13" spans="1:9" x14ac:dyDescent="0.25">
      <c r="A13" s="488"/>
      <c r="B13" s="488"/>
      <c r="C13" s="488"/>
      <c r="D13" s="488"/>
      <c r="E13" s="488"/>
      <c r="F13" s="488"/>
      <c r="G13" s="488"/>
      <c r="H13" s="488"/>
      <c r="I13" s="488"/>
    </row>
    <row r="14" spans="1:9" x14ac:dyDescent="0.25">
      <c r="A14" s="488"/>
      <c r="B14" s="488"/>
      <c r="C14" s="488"/>
      <c r="D14" s="488"/>
      <c r="E14" s="488"/>
      <c r="F14" s="488"/>
      <c r="G14" s="488"/>
      <c r="H14" s="488"/>
      <c r="I14" s="488"/>
    </row>
    <row r="15" spans="1:9" ht="19.5" customHeight="1" x14ac:dyDescent="0.3">
      <c r="A15" s="98"/>
    </row>
    <row r="16" spans="1:9" ht="19.5" customHeight="1" x14ac:dyDescent="0.3">
      <c r="A16" s="521" t="s">
        <v>31</v>
      </c>
      <c r="B16" s="522"/>
      <c r="C16" s="522"/>
      <c r="D16" s="522"/>
      <c r="E16" s="522"/>
      <c r="F16" s="522"/>
      <c r="G16" s="522"/>
      <c r="H16" s="523"/>
    </row>
    <row r="17" spans="1:14" ht="20.25" customHeight="1" x14ac:dyDescent="0.25">
      <c r="A17" s="524" t="s">
        <v>47</v>
      </c>
      <c r="B17" s="524"/>
      <c r="C17" s="524"/>
      <c r="D17" s="524"/>
      <c r="E17" s="524"/>
      <c r="F17" s="524"/>
      <c r="G17" s="524"/>
      <c r="H17" s="524"/>
    </row>
    <row r="18" spans="1:14" ht="26.25" customHeight="1" x14ac:dyDescent="0.4">
      <c r="A18" s="100" t="s">
        <v>33</v>
      </c>
      <c r="B18" s="520" t="s">
        <v>5</v>
      </c>
      <c r="C18" s="520"/>
      <c r="D18" s="246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55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525" t="s">
        <v>9</v>
      </c>
      <c r="C20" s="525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525" t="s">
        <v>11</v>
      </c>
      <c r="C21" s="525"/>
      <c r="D21" s="525"/>
      <c r="E21" s="525"/>
      <c r="F21" s="525"/>
      <c r="G21" s="525"/>
      <c r="H21" s="525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>
        <v>43201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519" t="s">
        <v>134</v>
      </c>
      <c r="C26" s="520"/>
    </row>
    <row r="27" spans="1:14" ht="26.25" customHeight="1" x14ac:dyDescent="0.4">
      <c r="A27" s="109" t="s">
        <v>48</v>
      </c>
      <c r="B27" s="526" t="s">
        <v>135</v>
      </c>
      <c r="C27" s="527"/>
    </row>
    <row r="28" spans="1:14" ht="27" customHeight="1" x14ac:dyDescent="0.4">
      <c r="A28" s="109" t="s">
        <v>6</v>
      </c>
      <c r="B28" s="110">
        <v>99.74</v>
      </c>
    </row>
    <row r="29" spans="1:14" s="14" customFormat="1" ht="27" customHeight="1" x14ac:dyDescent="0.4">
      <c r="A29" s="109" t="s">
        <v>49</v>
      </c>
      <c r="B29" s="111">
        <v>0</v>
      </c>
      <c r="C29" s="495" t="s">
        <v>50</v>
      </c>
      <c r="D29" s="496"/>
      <c r="E29" s="496"/>
      <c r="F29" s="496"/>
      <c r="G29" s="497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99.74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498" t="s">
        <v>53</v>
      </c>
      <c r="D31" s="499"/>
      <c r="E31" s="499"/>
      <c r="F31" s="499"/>
      <c r="G31" s="499"/>
      <c r="H31" s="500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498" t="s">
        <v>55</v>
      </c>
      <c r="D32" s="499"/>
      <c r="E32" s="499"/>
      <c r="F32" s="499"/>
      <c r="G32" s="499"/>
      <c r="H32" s="500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25</v>
      </c>
      <c r="C36" s="99"/>
      <c r="D36" s="501" t="s">
        <v>59</v>
      </c>
      <c r="E36" s="528"/>
      <c r="F36" s="501" t="s">
        <v>60</v>
      </c>
      <c r="G36" s="502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5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20</v>
      </c>
      <c r="C38" s="131">
        <v>1</v>
      </c>
      <c r="D38" s="132">
        <v>51746961</v>
      </c>
      <c r="E38" s="133">
        <f>IF(ISBLANK(D38),"-",$D$48/$D$45*D38)</f>
        <v>51479668.906599022</v>
      </c>
      <c r="F38" s="132">
        <v>53368773</v>
      </c>
      <c r="G38" s="134">
        <f>IF(ISBLANK(F38),"-",$D$48/$F$45*F38)</f>
        <v>52362464.609820388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51765626</v>
      </c>
      <c r="E39" s="138">
        <f>IF(ISBLANK(D39),"-",$D$48/$D$45*D39)</f>
        <v>51498237.495006405</v>
      </c>
      <c r="F39" s="137">
        <v>53380013</v>
      </c>
      <c r="G39" s="139">
        <f>IF(ISBLANK(F39),"-",$D$48/$F$45*F39)</f>
        <v>52373492.671159074</v>
      </c>
      <c r="I39" s="503">
        <f>ABS((F43/D43*D42)-F42)/D42</f>
        <v>1.5452406640243107E-2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52342829</v>
      </c>
      <c r="E40" s="138">
        <f>IF(ISBLANK(D40),"-",$D$48/$D$45*D40)</f>
        <v>52072459.029134668</v>
      </c>
      <c r="F40" s="137">
        <v>53689698</v>
      </c>
      <c r="G40" s="139">
        <f>IF(ISBLANK(F40),"-",$D$48/$F$45*F40)</f>
        <v>52677338.327357545</v>
      </c>
      <c r="I40" s="503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51951805.333333336</v>
      </c>
      <c r="E42" s="148">
        <f>AVERAGE(E38:E41)</f>
        <v>51683455.143580027</v>
      </c>
      <c r="F42" s="147">
        <f>AVERAGE(F38:F41)</f>
        <v>53479494.666666664</v>
      </c>
      <c r="G42" s="149">
        <f>AVERAGE(G38:G41)</f>
        <v>52471098.536112331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32.25</v>
      </c>
      <c r="E43" s="140"/>
      <c r="F43" s="152">
        <v>32.700000000000003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32.25</v>
      </c>
      <c r="E44" s="155"/>
      <c r="F44" s="154">
        <f>F43*$B$34</f>
        <v>32.700000000000003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100</v>
      </c>
      <c r="C45" s="153" t="s">
        <v>77</v>
      </c>
      <c r="D45" s="157">
        <f>D44*$B$30/100</f>
        <v>32.166149999999995</v>
      </c>
      <c r="E45" s="158"/>
      <c r="F45" s="157">
        <f>F44*$B$30/100</f>
        <v>32.614980000000003</v>
      </c>
      <c r="H45" s="150"/>
    </row>
    <row r="46" spans="1:14" ht="19.5" customHeight="1" x14ac:dyDescent="0.3">
      <c r="A46" s="489" t="s">
        <v>78</v>
      </c>
      <c r="B46" s="490"/>
      <c r="C46" s="153" t="s">
        <v>79</v>
      </c>
      <c r="D46" s="159">
        <f>D45/$B$45</f>
        <v>0.32166149999999993</v>
      </c>
      <c r="E46" s="160"/>
      <c r="F46" s="161">
        <f>F45/$B$45</f>
        <v>0.32614980000000005</v>
      </c>
      <c r="H46" s="150"/>
    </row>
    <row r="47" spans="1:14" ht="27" customHeight="1" x14ac:dyDescent="0.4">
      <c r="A47" s="491"/>
      <c r="B47" s="492"/>
      <c r="C47" s="162" t="s">
        <v>80</v>
      </c>
      <c r="D47" s="163">
        <v>0.32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32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32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52077276.839846186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9.4914004930094099E-3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uncoated tablets contains: Telmisartan 40 mg
Hydrochlothiazide USP 12.5 mg.</v>
      </c>
    </row>
    <row r="56" spans="1:12" ht="26.25" customHeight="1" x14ac:dyDescent="0.4">
      <c r="A56" s="177" t="s">
        <v>87</v>
      </c>
      <c r="B56" s="178">
        <v>40</v>
      </c>
      <c r="C56" s="99" t="str">
        <f>B20</f>
        <v>Telmisartan USP 40mg,Hydrochlorothiazide USP 12.5mg</v>
      </c>
      <c r="H56" s="179"/>
    </row>
    <row r="57" spans="1:12" ht="18.75" x14ac:dyDescent="0.3">
      <c r="A57" s="176" t="s">
        <v>88</v>
      </c>
      <c r="B57" s="247">
        <f>Uniformity!C46</f>
        <v>301.47200000000004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50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2</v>
      </c>
      <c r="C60" s="506" t="s">
        <v>94</v>
      </c>
      <c r="D60" s="509">
        <v>604.48</v>
      </c>
      <c r="E60" s="182">
        <v>1</v>
      </c>
      <c r="F60" s="183">
        <v>53521274</v>
      </c>
      <c r="G60" s="248">
        <f>IF(ISBLANK(F60),"-",(F60/$D$50*$D$47*$B$68)*($B$57/$D$60))</f>
        <v>41.004659411783699</v>
      </c>
      <c r="H60" s="266">
        <f t="shared" ref="H60:H71" si="0">IF(ISBLANK(F60),"-",(G60/$B$56)*100)</f>
        <v>102.51164852945924</v>
      </c>
      <c r="L60" s="112"/>
    </row>
    <row r="61" spans="1:12" s="14" customFormat="1" ht="26.25" customHeight="1" x14ac:dyDescent="0.4">
      <c r="A61" s="124" t="s">
        <v>95</v>
      </c>
      <c r="B61" s="125">
        <v>10</v>
      </c>
      <c r="C61" s="507"/>
      <c r="D61" s="510"/>
      <c r="E61" s="184">
        <v>2</v>
      </c>
      <c r="F61" s="137">
        <v>53120986</v>
      </c>
      <c r="G61" s="249">
        <f>IF(ISBLANK(F61),"-",(F61/$D$50*$D$47*$B$68)*($B$57/$D$60))</f>
        <v>40.697983731630352</v>
      </c>
      <c r="H61" s="267">
        <f t="shared" si="0"/>
        <v>101.74495932907588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507"/>
      <c r="D62" s="510"/>
      <c r="E62" s="184">
        <v>3</v>
      </c>
      <c r="F62" s="185">
        <v>53291983</v>
      </c>
      <c r="G62" s="249">
        <f>IF(ISBLANK(F62),"-",(F62/$D$50*$D$47*$B$68)*($B$57/$D$60))</f>
        <v>40.82899095962415</v>
      </c>
      <c r="H62" s="267">
        <f t="shared" si="0"/>
        <v>102.07247739906038</v>
      </c>
      <c r="L62" s="112"/>
    </row>
    <row r="63" spans="1:12" ht="27" customHeight="1" x14ac:dyDescent="0.4">
      <c r="A63" s="124" t="s">
        <v>97</v>
      </c>
      <c r="B63" s="125">
        <v>1</v>
      </c>
      <c r="C63" s="516"/>
      <c r="D63" s="511"/>
      <c r="E63" s="186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506" t="s">
        <v>99</v>
      </c>
      <c r="D64" s="509">
        <v>604.63</v>
      </c>
      <c r="E64" s="182">
        <v>1</v>
      </c>
      <c r="F64" s="183">
        <v>53206626</v>
      </c>
      <c r="G64" s="248">
        <f>IF(ISBLANK(F64),"-",(F64/$D$50*$D$47*$B$68)*($B$57/$D$64))</f>
        <v>40.753482892736628</v>
      </c>
      <c r="H64" s="266">
        <f t="shared" si="0"/>
        <v>101.88370723184157</v>
      </c>
    </row>
    <row r="65" spans="1:8" ht="26.25" customHeight="1" x14ac:dyDescent="0.4">
      <c r="A65" s="124" t="s">
        <v>100</v>
      </c>
      <c r="B65" s="125">
        <v>1</v>
      </c>
      <c r="C65" s="507"/>
      <c r="D65" s="510"/>
      <c r="E65" s="184">
        <v>2</v>
      </c>
      <c r="F65" s="137">
        <v>53044804</v>
      </c>
      <c r="G65" s="249">
        <f>IF(ISBLANK(F65),"-",(F65/$D$50*$D$47*$B$68)*($B$57/$D$64))</f>
        <v>40.629535734187833</v>
      </c>
      <c r="H65" s="267">
        <f t="shared" si="0"/>
        <v>101.57383933546957</v>
      </c>
    </row>
    <row r="66" spans="1:8" ht="26.25" customHeight="1" x14ac:dyDescent="0.4">
      <c r="A66" s="124" t="s">
        <v>101</v>
      </c>
      <c r="B66" s="125">
        <v>1</v>
      </c>
      <c r="C66" s="507"/>
      <c r="D66" s="510"/>
      <c r="E66" s="184">
        <v>3</v>
      </c>
      <c r="F66" s="137">
        <v>53080141</v>
      </c>
      <c r="G66" s="249">
        <f>IF(ISBLANK(F66),"-",(F66/$D$50*$D$47*$B$68)*($B$57/$D$64))</f>
        <v>40.656602021476573</v>
      </c>
      <c r="H66" s="267">
        <f t="shared" si="0"/>
        <v>101.64150505369143</v>
      </c>
    </row>
    <row r="67" spans="1:8" ht="27" customHeight="1" x14ac:dyDescent="0.4">
      <c r="A67" s="124" t="s">
        <v>102</v>
      </c>
      <c r="B67" s="125">
        <v>1</v>
      </c>
      <c r="C67" s="516"/>
      <c r="D67" s="511"/>
      <c r="E67" s="186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 x14ac:dyDescent="0.4">
      <c r="A68" s="124" t="s">
        <v>103</v>
      </c>
      <c r="B68" s="188">
        <f>(B67/B66)*(B65/B64)*(B63/B62)*(B61/B60)*B59</f>
        <v>250</v>
      </c>
      <c r="C68" s="506" t="s">
        <v>104</v>
      </c>
      <c r="D68" s="509">
        <v>603.55999999999995</v>
      </c>
      <c r="E68" s="182">
        <v>1</v>
      </c>
      <c r="F68" s="183">
        <v>53054210</v>
      </c>
      <c r="G68" s="248">
        <f>IF(ISBLANK(F68),"-",(F68/$D$50*$D$47*$B$68)*($B$57/$D$68))</f>
        <v>40.708781644236801</v>
      </c>
      <c r="H68" s="267">
        <f t="shared" si="0"/>
        <v>101.77195411059201</v>
      </c>
    </row>
    <row r="69" spans="1:8" ht="27" customHeight="1" x14ac:dyDescent="0.4">
      <c r="A69" s="172" t="s">
        <v>105</v>
      </c>
      <c r="B69" s="189">
        <f>(D47*B68)/B56*B57</f>
        <v>602.94400000000007</v>
      </c>
      <c r="C69" s="507"/>
      <c r="D69" s="510"/>
      <c r="E69" s="184">
        <v>2</v>
      </c>
      <c r="F69" s="137">
        <v>52827071</v>
      </c>
      <c r="G69" s="249">
        <f>IF(ISBLANK(F69),"-",(F69/$D$50*$D$47*$B$68)*($B$57/$D$68))</f>
        <v>40.534496663763235</v>
      </c>
      <c r="H69" s="267">
        <f t="shared" si="0"/>
        <v>101.33624165940809</v>
      </c>
    </row>
    <row r="70" spans="1:8" ht="26.25" customHeight="1" x14ac:dyDescent="0.4">
      <c r="A70" s="512" t="s">
        <v>78</v>
      </c>
      <c r="B70" s="513"/>
      <c r="C70" s="507"/>
      <c r="D70" s="510"/>
      <c r="E70" s="184">
        <v>3</v>
      </c>
      <c r="F70" s="137">
        <v>52830003</v>
      </c>
      <c r="G70" s="249">
        <f>IF(ISBLANK(F70),"-",(F70/$D$50*$D$47*$B$68)*($B$57/$D$68))</f>
        <v>40.536746403186008</v>
      </c>
      <c r="H70" s="267">
        <f t="shared" si="0"/>
        <v>101.34186600796502</v>
      </c>
    </row>
    <row r="71" spans="1:8" ht="27" customHeight="1" x14ac:dyDescent="0.4">
      <c r="A71" s="514"/>
      <c r="B71" s="515"/>
      <c r="C71" s="508"/>
      <c r="D71" s="511"/>
      <c r="E71" s="186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2" t="s">
        <v>71</v>
      </c>
      <c r="G72" s="254">
        <f>AVERAGE(G60:G71)</f>
        <v>40.70569771806948</v>
      </c>
      <c r="H72" s="269">
        <f>AVERAGE(H60:H71)</f>
        <v>101.76424429517368</v>
      </c>
    </row>
    <row r="73" spans="1:8" ht="26.25" customHeight="1" x14ac:dyDescent="0.4">
      <c r="C73" s="190"/>
      <c r="D73" s="190"/>
      <c r="E73" s="190"/>
      <c r="F73" s="193" t="s">
        <v>84</v>
      </c>
      <c r="G73" s="253">
        <f>STDEV(G60:G71)/G72</f>
        <v>3.6125949027051344E-3</v>
      </c>
      <c r="H73" s="253">
        <f>STDEV(H60:H71)/H72</f>
        <v>3.6125949027051101E-3</v>
      </c>
    </row>
    <row r="74" spans="1:8" ht="27" customHeight="1" x14ac:dyDescent="0.4">
      <c r="A74" s="190"/>
      <c r="B74" s="190"/>
      <c r="C74" s="191"/>
      <c r="D74" s="191"/>
      <c r="E74" s="194"/>
      <c r="F74" s="195" t="s">
        <v>20</v>
      </c>
      <c r="G74" s="196">
        <f>COUNT(G60:G71)</f>
        <v>9</v>
      </c>
      <c r="H74" s="196">
        <f>COUNT(H60:H71)</f>
        <v>9</v>
      </c>
    </row>
    <row r="76" spans="1:8" ht="26.25" customHeight="1" x14ac:dyDescent="0.4">
      <c r="A76" s="108" t="s">
        <v>106</v>
      </c>
      <c r="B76" s="197" t="s">
        <v>107</v>
      </c>
      <c r="C76" s="493" t="str">
        <f>B26</f>
        <v>TELMISARTAN</v>
      </c>
      <c r="D76" s="493"/>
      <c r="E76" s="198" t="s">
        <v>108</v>
      </c>
      <c r="F76" s="198"/>
      <c r="G76" s="285">
        <f>H72</f>
        <v>101.76424429517368</v>
      </c>
      <c r="H76" s="200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529" t="str">
        <f>B26</f>
        <v>TELMISARTAN</v>
      </c>
      <c r="C79" s="529"/>
    </row>
    <row r="80" spans="1:8" ht="26.25" customHeight="1" x14ac:dyDescent="0.4">
      <c r="A80" s="109" t="s">
        <v>48</v>
      </c>
      <c r="B80" s="529" t="str">
        <f>B27</f>
        <v>T3-7</v>
      </c>
      <c r="C80" s="529"/>
    </row>
    <row r="81" spans="1:12" ht="27" customHeight="1" x14ac:dyDescent="0.4">
      <c r="A81" s="109" t="s">
        <v>6</v>
      </c>
      <c r="B81" s="201">
        <f>B28</f>
        <v>99.74</v>
      </c>
    </row>
    <row r="82" spans="1:12" s="14" customFormat="1" ht="27" customHeight="1" x14ac:dyDescent="0.4">
      <c r="A82" s="109" t="s">
        <v>49</v>
      </c>
      <c r="B82" s="111">
        <v>0</v>
      </c>
      <c r="C82" s="495" t="s">
        <v>50</v>
      </c>
      <c r="D82" s="496"/>
      <c r="E82" s="496"/>
      <c r="F82" s="496"/>
      <c r="G82" s="497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99.74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498" t="s">
        <v>111</v>
      </c>
      <c r="D84" s="499"/>
      <c r="E84" s="499"/>
      <c r="F84" s="499"/>
      <c r="G84" s="499"/>
      <c r="H84" s="500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498" t="s">
        <v>112</v>
      </c>
      <c r="D85" s="499"/>
      <c r="E85" s="499"/>
      <c r="F85" s="499"/>
      <c r="G85" s="499"/>
      <c r="H85" s="500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100</v>
      </c>
      <c r="D89" s="202" t="s">
        <v>59</v>
      </c>
      <c r="E89" s="203"/>
      <c r="F89" s="501" t="s">
        <v>60</v>
      </c>
      <c r="G89" s="502"/>
    </row>
    <row r="90" spans="1:12" ht="27" customHeight="1" x14ac:dyDescent="0.4">
      <c r="A90" s="124" t="s">
        <v>61</v>
      </c>
      <c r="B90" s="125">
        <v>4</v>
      </c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20</v>
      </c>
      <c r="C91" s="206">
        <v>1</v>
      </c>
      <c r="D91" s="132">
        <v>12587920</v>
      </c>
      <c r="E91" s="133">
        <f>IF(ISBLANK(D91),"-",$D$101/$D$98*D91)</f>
        <v>12812277.456130369</v>
      </c>
      <c r="F91" s="132">
        <v>13212047</v>
      </c>
      <c r="G91" s="134">
        <f>IF(ISBLANK(F91),"-",$D$101/$F$98*F91)</f>
        <v>13002049.340850011</v>
      </c>
      <c r="I91" s="135"/>
    </row>
    <row r="92" spans="1:12" ht="26.25" customHeight="1" x14ac:dyDescent="0.4">
      <c r="A92" s="124" t="s">
        <v>67</v>
      </c>
      <c r="B92" s="125">
        <v>1</v>
      </c>
      <c r="C92" s="191">
        <v>2</v>
      </c>
      <c r="D92" s="137">
        <v>12550679</v>
      </c>
      <c r="E92" s="138">
        <f>IF(ISBLANK(D92),"-",$D$101/$D$98*D92)</f>
        <v>12774372.701036299</v>
      </c>
      <c r="F92" s="137">
        <v>13255949</v>
      </c>
      <c r="G92" s="139">
        <f>IF(ISBLANK(F92),"-",$D$101/$F$98*F92)</f>
        <v>13045253.544571204</v>
      </c>
      <c r="I92" s="503">
        <f>ABS((F96/D96*D95)-F95)/D95</f>
        <v>1.9370834760670041E-2</v>
      </c>
    </row>
    <row r="93" spans="1:12" ht="26.25" customHeight="1" x14ac:dyDescent="0.4">
      <c r="A93" s="124" t="s">
        <v>68</v>
      </c>
      <c r="B93" s="125">
        <v>1</v>
      </c>
      <c r="C93" s="191">
        <v>3</v>
      </c>
      <c r="D93" s="137">
        <v>12500372</v>
      </c>
      <c r="E93" s="138">
        <f>IF(ISBLANK(D93),"-",$D$101/$D$98*D93)</f>
        <v>12723169.067553917</v>
      </c>
      <c r="F93" s="137">
        <v>13189668</v>
      </c>
      <c r="G93" s="139">
        <f>IF(ISBLANK(F93),"-",$D$101/$F$98*F93)</f>
        <v>12980026.041795829</v>
      </c>
      <c r="I93" s="503"/>
    </row>
    <row r="94" spans="1:12" ht="27" customHeight="1" x14ac:dyDescent="0.4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09" t="s">
        <v>71</v>
      </c>
      <c r="D95" s="210">
        <f>AVERAGE(D91:D94)</f>
        <v>12546323.666666666</v>
      </c>
      <c r="E95" s="148">
        <f>AVERAGE(E91:E94)</f>
        <v>12769939.741573527</v>
      </c>
      <c r="F95" s="211">
        <f>AVERAGE(F91:F94)</f>
        <v>13219221.333333334</v>
      </c>
      <c r="G95" s="212">
        <f>AVERAGE(G91:G94)</f>
        <v>13009109.642405681</v>
      </c>
    </row>
    <row r="96" spans="1:12" ht="26.25" customHeight="1" x14ac:dyDescent="0.4">
      <c r="A96" s="124" t="s">
        <v>72</v>
      </c>
      <c r="B96" s="110">
        <v>1</v>
      </c>
      <c r="C96" s="213" t="s">
        <v>113</v>
      </c>
      <c r="D96" s="214">
        <v>21.89</v>
      </c>
      <c r="E96" s="140"/>
      <c r="F96" s="152">
        <v>22.64</v>
      </c>
    </row>
    <row r="97" spans="1:10" ht="26.25" customHeight="1" x14ac:dyDescent="0.4">
      <c r="A97" s="124" t="s">
        <v>74</v>
      </c>
      <c r="B97" s="110">
        <v>1</v>
      </c>
      <c r="C97" s="215" t="s">
        <v>114</v>
      </c>
      <c r="D97" s="216">
        <f>D96*$B$87</f>
        <v>21.89</v>
      </c>
      <c r="E97" s="155"/>
      <c r="F97" s="154">
        <f>F96*$B$87</f>
        <v>22.64</v>
      </c>
    </row>
    <row r="98" spans="1:10" ht="19.5" customHeight="1" x14ac:dyDescent="0.3">
      <c r="A98" s="124" t="s">
        <v>76</v>
      </c>
      <c r="B98" s="217">
        <f>(B97/B96)*(B95/B94)*(B93/B92)*(B91/B90)*B89</f>
        <v>500</v>
      </c>
      <c r="C98" s="215" t="s">
        <v>115</v>
      </c>
      <c r="D98" s="218">
        <f>D97*$B$83/100</f>
        <v>21.833085999999998</v>
      </c>
      <c r="E98" s="158"/>
      <c r="F98" s="157">
        <f>F97*$B$83/100</f>
        <v>22.581136000000001</v>
      </c>
    </row>
    <row r="99" spans="1:10" ht="19.5" customHeight="1" x14ac:dyDescent="0.3">
      <c r="A99" s="489" t="s">
        <v>78</v>
      </c>
      <c r="B99" s="504"/>
      <c r="C99" s="215" t="s">
        <v>116</v>
      </c>
      <c r="D99" s="219">
        <f>D98/$B$98</f>
        <v>4.3666171999999996E-2</v>
      </c>
      <c r="E99" s="158"/>
      <c r="F99" s="161">
        <f>F98/$B$98</f>
        <v>4.5162272000000003E-2</v>
      </c>
      <c r="G99" s="220"/>
      <c r="H99" s="150"/>
    </row>
    <row r="100" spans="1:10" ht="19.5" customHeight="1" x14ac:dyDescent="0.3">
      <c r="A100" s="491"/>
      <c r="B100" s="505"/>
      <c r="C100" s="215" t="s">
        <v>80</v>
      </c>
      <c r="D100" s="221">
        <f>$B$56/$B$116</f>
        <v>4.4444444444444446E-2</v>
      </c>
      <c r="F100" s="166"/>
      <c r="G100" s="222"/>
      <c r="H100" s="150"/>
    </row>
    <row r="101" spans="1:10" ht="18.75" x14ac:dyDescent="0.3">
      <c r="C101" s="215" t="s">
        <v>81</v>
      </c>
      <c r="D101" s="216">
        <f>D100*$B$98</f>
        <v>22.222222222222221</v>
      </c>
      <c r="F101" s="166"/>
      <c r="G101" s="220"/>
      <c r="H101" s="150"/>
    </row>
    <row r="102" spans="1:10" ht="19.5" customHeight="1" x14ac:dyDescent="0.3">
      <c r="C102" s="223" t="s">
        <v>82</v>
      </c>
      <c r="D102" s="224">
        <f>D101/B34</f>
        <v>22.222222222222221</v>
      </c>
      <c r="F102" s="170"/>
      <c r="G102" s="220"/>
      <c r="H102" s="150"/>
      <c r="J102" s="225"/>
    </row>
    <row r="103" spans="1:10" ht="18.75" x14ac:dyDescent="0.3">
      <c r="C103" s="226" t="s">
        <v>117</v>
      </c>
      <c r="D103" s="227">
        <f>AVERAGE(E91:E94,G91:G94)</f>
        <v>12889524.691989606</v>
      </c>
      <c r="F103" s="170"/>
      <c r="G103" s="228"/>
      <c r="H103" s="150"/>
      <c r="J103" s="229"/>
    </row>
    <row r="104" spans="1:10" ht="18.75" x14ac:dyDescent="0.3">
      <c r="C104" s="193" t="s">
        <v>84</v>
      </c>
      <c r="D104" s="230">
        <f>STDEV(E91:E94,G91:G94)/D103</f>
        <v>1.0524076367510028E-2</v>
      </c>
      <c r="F104" s="170"/>
      <c r="G104" s="220"/>
      <c r="H104" s="150"/>
      <c r="J104" s="229"/>
    </row>
    <row r="105" spans="1:10" ht="19.5" customHeight="1" x14ac:dyDescent="0.3">
      <c r="C105" s="195" t="s">
        <v>20</v>
      </c>
      <c r="D105" s="231">
        <f>COUNT(E91:E94,G91:G94)</f>
        <v>6</v>
      </c>
      <c r="F105" s="170"/>
      <c r="G105" s="220"/>
      <c r="H105" s="150"/>
      <c r="J105" s="229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7" customHeight="1" x14ac:dyDescent="0.4">
      <c r="A107" s="122" t="s">
        <v>118</v>
      </c>
      <c r="B107" s="123">
        <v>900</v>
      </c>
      <c r="C107" s="270" t="s">
        <v>119</v>
      </c>
      <c r="D107" s="270" t="s">
        <v>63</v>
      </c>
      <c r="E107" s="270" t="s">
        <v>120</v>
      </c>
      <c r="F107" s="232" t="s">
        <v>121</v>
      </c>
    </row>
    <row r="108" spans="1:10" ht="26.25" customHeight="1" x14ac:dyDescent="0.4">
      <c r="A108" s="124" t="s">
        <v>122</v>
      </c>
      <c r="B108" s="125">
        <v>1</v>
      </c>
      <c r="C108" s="275">
        <v>1</v>
      </c>
      <c r="D108" s="276">
        <v>12666906</v>
      </c>
      <c r="E108" s="250">
        <f t="shared" ref="E108:E113" si="1">IF(ISBLANK(D108),"-",D108/$D$103*$D$100*$B$116)</f>
        <v>39.309148483565245</v>
      </c>
      <c r="F108" s="277">
        <f t="shared" ref="F108:F113" si="2">IF(ISBLANK(D108), "-", (E108/$B$56)*100)</f>
        <v>98.272871208913116</v>
      </c>
    </row>
    <row r="109" spans="1:10" ht="26.25" customHeight="1" x14ac:dyDescent="0.4">
      <c r="A109" s="124" t="s">
        <v>95</v>
      </c>
      <c r="B109" s="125">
        <v>1</v>
      </c>
      <c r="C109" s="271">
        <v>2</v>
      </c>
      <c r="D109" s="273">
        <v>12799056</v>
      </c>
      <c r="E109" s="251">
        <f t="shared" si="1"/>
        <v>39.719248943148919</v>
      </c>
      <c r="F109" s="278">
        <f t="shared" si="2"/>
        <v>99.298122357872302</v>
      </c>
    </row>
    <row r="110" spans="1:10" ht="26.25" customHeight="1" x14ac:dyDescent="0.4">
      <c r="A110" s="124" t="s">
        <v>96</v>
      </c>
      <c r="B110" s="125">
        <v>1</v>
      </c>
      <c r="C110" s="271">
        <v>3</v>
      </c>
      <c r="D110" s="273">
        <v>12705098</v>
      </c>
      <c r="E110" s="251">
        <f t="shared" si="1"/>
        <v>39.427669533526803</v>
      </c>
      <c r="F110" s="278">
        <f t="shared" si="2"/>
        <v>98.569173833817004</v>
      </c>
    </row>
    <row r="111" spans="1:10" ht="26.25" customHeight="1" x14ac:dyDescent="0.4">
      <c r="A111" s="124" t="s">
        <v>97</v>
      </c>
      <c r="B111" s="125">
        <v>1</v>
      </c>
      <c r="C111" s="271">
        <v>4</v>
      </c>
      <c r="D111" s="273">
        <v>12599823</v>
      </c>
      <c r="E111" s="251">
        <f t="shared" si="1"/>
        <v>39.100970132220169</v>
      </c>
      <c r="F111" s="278">
        <f t="shared" si="2"/>
        <v>97.752425330550423</v>
      </c>
    </row>
    <row r="112" spans="1:10" ht="26.25" customHeight="1" x14ac:dyDescent="0.4">
      <c r="A112" s="124" t="s">
        <v>98</v>
      </c>
      <c r="B112" s="125">
        <v>1</v>
      </c>
      <c r="C112" s="271">
        <v>5</v>
      </c>
      <c r="D112" s="273">
        <v>12854959</v>
      </c>
      <c r="E112" s="251">
        <f t="shared" si="1"/>
        <v>39.892732454250741</v>
      </c>
      <c r="F112" s="278">
        <f t="shared" si="2"/>
        <v>99.731831135626848</v>
      </c>
    </row>
    <row r="113" spans="1:10" ht="27" customHeight="1" x14ac:dyDescent="0.4">
      <c r="A113" s="124" t="s">
        <v>100</v>
      </c>
      <c r="B113" s="125">
        <v>1</v>
      </c>
      <c r="C113" s="272">
        <v>6</v>
      </c>
      <c r="D113" s="274">
        <v>12648719</v>
      </c>
      <c r="E113" s="252">
        <f t="shared" si="1"/>
        <v>39.252708853913724</v>
      </c>
      <c r="F113" s="279">
        <f t="shared" si="2"/>
        <v>98.131772134784313</v>
      </c>
    </row>
    <row r="114" spans="1:10" ht="27" customHeight="1" x14ac:dyDescent="0.4">
      <c r="A114" s="124" t="s">
        <v>101</v>
      </c>
      <c r="B114" s="125">
        <v>1</v>
      </c>
      <c r="C114" s="233"/>
      <c r="D114" s="191"/>
      <c r="E114" s="98"/>
      <c r="F114" s="280"/>
    </row>
    <row r="115" spans="1:10" ht="26.25" customHeight="1" x14ac:dyDescent="0.4">
      <c r="A115" s="124" t="s">
        <v>102</v>
      </c>
      <c r="B115" s="125">
        <v>1</v>
      </c>
      <c r="C115" s="233"/>
      <c r="D115" s="257" t="s">
        <v>71</v>
      </c>
      <c r="E115" s="259">
        <f>AVERAGE(E108:E113)</f>
        <v>39.450413066770935</v>
      </c>
      <c r="F115" s="281">
        <f>AVERAGE(F108:F113)</f>
        <v>98.626032666927344</v>
      </c>
    </row>
    <row r="116" spans="1:10" ht="27" customHeight="1" x14ac:dyDescent="0.4">
      <c r="A116" s="124" t="s">
        <v>103</v>
      </c>
      <c r="B116" s="156">
        <f>(B115/B114)*(B113/B112)*(B111/B110)*(B109/B108)*B107</f>
        <v>900</v>
      </c>
      <c r="C116" s="234"/>
      <c r="D116" s="258" t="s">
        <v>84</v>
      </c>
      <c r="E116" s="256">
        <f>STDEV(E108:E113)/E115</f>
        <v>7.6010133262786553E-3</v>
      </c>
      <c r="F116" s="235">
        <f>STDEV(F108:F113)/F115</f>
        <v>7.6010133262786432E-3</v>
      </c>
      <c r="I116" s="98"/>
    </row>
    <row r="117" spans="1:10" ht="27" customHeight="1" x14ac:dyDescent="0.4">
      <c r="A117" s="489" t="s">
        <v>78</v>
      </c>
      <c r="B117" s="490"/>
      <c r="C117" s="236"/>
      <c r="D117" s="195" t="s">
        <v>20</v>
      </c>
      <c r="E117" s="261">
        <f>COUNT(E108:E113)</f>
        <v>6</v>
      </c>
      <c r="F117" s="262">
        <f>COUNT(F108:F113)</f>
        <v>6</v>
      </c>
      <c r="I117" s="98"/>
      <c r="J117" s="229"/>
    </row>
    <row r="118" spans="1:10" ht="26.25" customHeight="1" x14ac:dyDescent="0.3">
      <c r="A118" s="491"/>
      <c r="B118" s="492"/>
      <c r="C118" s="98"/>
      <c r="D118" s="260"/>
      <c r="E118" s="517" t="s">
        <v>123</v>
      </c>
      <c r="F118" s="518"/>
      <c r="G118" s="98"/>
      <c r="H118" s="98"/>
      <c r="I118" s="98"/>
    </row>
    <row r="119" spans="1:10" ht="25.5" customHeight="1" x14ac:dyDescent="0.4">
      <c r="A119" s="245"/>
      <c r="B119" s="120"/>
      <c r="C119" s="98"/>
      <c r="D119" s="258" t="s">
        <v>124</v>
      </c>
      <c r="E119" s="263">
        <f>MIN(E108:E113)</f>
        <v>39.100970132220169</v>
      </c>
      <c r="F119" s="282">
        <f>MIN(F108:F113)</f>
        <v>97.752425330550423</v>
      </c>
      <c r="G119" s="98"/>
      <c r="H119" s="98"/>
      <c r="I119" s="98"/>
    </row>
    <row r="120" spans="1:10" ht="24" customHeight="1" x14ac:dyDescent="0.4">
      <c r="A120" s="245"/>
      <c r="B120" s="120"/>
      <c r="C120" s="98"/>
      <c r="D120" s="167" t="s">
        <v>125</v>
      </c>
      <c r="E120" s="264">
        <f>MAX(E108:E113)</f>
        <v>39.892732454250741</v>
      </c>
      <c r="F120" s="283">
        <f>MAX(F108:F113)</f>
        <v>99.731831135626848</v>
      </c>
      <c r="G120" s="98"/>
      <c r="H120" s="98"/>
      <c r="I120" s="98"/>
    </row>
    <row r="121" spans="1:10" ht="27" customHeight="1" x14ac:dyDescent="0.3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.75" x14ac:dyDescent="0.3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65">
      <c r="A124" s="108" t="s">
        <v>106</v>
      </c>
      <c r="B124" s="197" t="s">
        <v>126</v>
      </c>
      <c r="C124" s="493" t="str">
        <f>B26</f>
        <v>TELMISARTAN</v>
      </c>
      <c r="D124" s="493"/>
      <c r="E124" s="198" t="s">
        <v>127</v>
      </c>
      <c r="F124" s="198"/>
      <c r="G124" s="284">
        <f>F115</f>
        <v>98.626032666927344</v>
      </c>
      <c r="H124" s="98"/>
      <c r="I124" s="98"/>
    </row>
    <row r="125" spans="1:10" ht="45.75" customHeight="1" x14ac:dyDescent="0.65">
      <c r="A125" s="108"/>
      <c r="B125" s="197" t="s">
        <v>128</v>
      </c>
      <c r="C125" s="109" t="s">
        <v>129</v>
      </c>
      <c r="D125" s="284">
        <f>MIN(F108:F113)</f>
        <v>97.752425330550423</v>
      </c>
      <c r="E125" s="209" t="s">
        <v>130</v>
      </c>
      <c r="F125" s="284">
        <f>MAX(F108:F113)</f>
        <v>99.731831135626848</v>
      </c>
      <c r="G125" s="199"/>
      <c r="H125" s="98"/>
      <c r="I125" s="98"/>
    </row>
    <row r="126" spans="1:10" ht="19.5" customHeight="1" x14ac:dyDescent="0.3">
      <c r="A126" s="237"/>
      <c r="B126" s="237"/>
      <c r="C126" s="238"/>
      <c r="D126" s="238"/>
      <c r="E126" s="238"/>
      <c r="F126" s="238"/>
      <c r="G126" s="238"/>
      <c r="H126" s="238"/>
    </row>
    <row r="127" spans="1:10" ht="18.75" x14ac:dyDescent="0.3">
      <c r="B127" s="494" t="s">
        <v>26</v>
      </c>
      <c r="C127" s="494"/>
      <c r="E127" s="204" t="s">
        <v>27</v>
      </c>
      <c r="F127" s="239"/>
      <c r="G127" s="494" t="s">
        <v>28</v>
      </c>
      <c r="H127" s="494"/>
    </row>
    <row r="128" spans="1:10" ht="69.95" customHeight="1" x14ac:dyDescent="0.3">
      <c r="A128" s="240" t="s">
        <v>29</v>
      </c>
      <c r="B128" s="241"/>
      <c r="C128" s="241"/>
      <c r="E128" s="241"/>
      <c r="F128" s="98"/>
      <c r="G128" s="242"/>
      <c r="H128" s="242"/>
    </row>
    <row r="129" spans="1:9" ht="69.95" customHeight="1" x14ac:dyDescent="0.3">
      <c r="A129" s="240" t="s">
        <v>30</v>
      </c>
      <c r="B129" s="243"/>
      <c r="C129" s="243"/>
      <c r="E129" s="243"/>
      <c r="F129" s="98"/>
      <c r="G129" s="244"/>
      <c r="H129" s="244"/>
    </row>
    <row r="130" spans="1:9" ht="18.75" x14ac:dyDescent="0.3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.75" x14ac:dyDescent="0.3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.75" x14ac:dyDescent="0.3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.75" x14ac:dyDescent="0.3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.75" x14ac:dyDescent="0.3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.75" x14ac:dyDescent="0.3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.75" x14ac:dyDescent="0.3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.75" x14ac:dyDescent="0.3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.75" x14ac:dyDescent="0.3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21" zoomScale="55" zoomScaleNormal="40" zoomScalePageLayoutView="55" workbookViewId="0">
      <selection activeCell="B139" sqref="B13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87" t="s">
        <v>45</v>
      </c>
      <c r="B1" s="487"/>
      <c r="C1" s="487"/>
      <c r="D1" s="487"/>
      <c r="E1" s="487"/>
      <c r="F1" s="487"/>
      <c r="G1" s="487"/>
      <c r="H1" s="487"/>
      <c r="I1" s="487"/>
    </row>
    <row r="2" spans="1:9" ht="18.75" customHeight="1" x14ac:dyDescent="0.25">
      <c r="A2" s="487"/>
      <c r="B2" s="487"/>
      <c r="C2" s="487"/>
      <c r="D2" s="487"/>
      <c r="E2" s="487"/>
      <c r="F2" s="487"/>
      <c r="G2" s="487"/>
      <c r="H2" s="487"/>
      <c r="I2" s="487"/>
    </row>
    <row r="3" spans="1:9" ht="18.75" customHeight="1" x14ac:dyDescent="0.25">
      <c r="A3" s="487"/>
      <c r="B3" s="487"/>
      <c r="C3" s="487"/>
      <c r="D3" s="487"/>
      <c r="E3" s="487"/>
      <c r="F3" s="487"/>
      <c r="G3" s="487"/>
      <c r="H3" s="487"/>
      <c r="I3" s="487"/>
    </row>
    <row r="4" spans="1:9" ht="18.75" customHeight="1" x14ac:dyDescent="0.25">
      <c r="A4" s="487"/>
      <c r="B4" s="487"/>
      <c r="C4" s="487"/>
      <c r="D4" s="487"/>
      <c r="E4" s="487"/>
      <c r="F4" s="487"/>
      <c r="G4" s="487"/>
      <c r="H4" s="487"/>
      <c r="I4" s="487"/>
    </row>
    <row r="5" spans="1:9" ht="18.75" customHeight="1" x14ac:dyDescent="0.25">
      <c r="A5" s="487"/>
      <c r="B5" s="487"/>
      <c r="C5" s="487"/>
      <c r="D5" s="487"/>
      <c r="E5" s="487"/>
      <c r="F5" s="487"/>
      <c r="G5" s="487"/>
      <c r="H5" s="487"/>
      <c r="I5" s="487"/>
    </row>
    <row r="6" spans="1:9" ht="18.75" customHeight="1" x14ac:dyDescent="0.25">
      <c r="A6" s="487"/>
      <c r="B6" s="487"/>
      <c r="C6" s="487"/>
      <c r="D6" s="487"/>
      <c r="E6" s="487"/>
      <c r="F6" s="487"/>
      <c r="G6" s="487"/>
      <c r="H6" s="487"/>
      <c r="I6" s="487"/>
    </row>
    <row r="7" spans="1:9" ht="18.75" customHeight="1" x14ac:dyDescent="0.25">
      <c r="A7" s="487"/>
      <c r="B7" s="487"/>
      <c r="C7" s="487"/>
      <c r="D7" s="487"/>
      <c r="E7" s="487"/>
      <c r="F7" s="487"/>
      <c r="G7" s="487"/>
      <c r="H7" s="487"/>
      <c r="I7" s="487"/>
    </row>
    <row r="8" spans="1:9" x14ac:dyDescent="0.25">
      <c r="A8" s="488" t="s">
        <v>46</v>
      </c>
      <c r="B8" s="488"/>
      <c r="C8" s="488"/>
      <c r="D8" s="488"/>
      <c r="E8" s="488"/>
      <c r="F8" s="488"/>
      <c r="G8" s="488"/>
      <c r="H8" s="488"/>
      <c r="I8" s="488"/>
    </row>
    <row r="9" spans="1:9" x14ac:dyDescent="0.25">
      <c r="A9" s="488"/>
      <c r="B9" s="488"/>
      <c r="C9" s="488"/>
      <c r="D9" s="488"/>
      <c r="E9" s="488"/>
      <c r="F9" s="488"/>
      <c r="G9" s="488"/>
      <c r="H9" s="488"/>
      <c r="I9" s="488"/>
    </row>
    <row r="10" spans="1:9" x14ac:dyDescent="0.25">
      <c r="A10" s="488"/>
      <c r="B10" s="488"/>
      <c r="C10" s="488"/>
      <c r="D10" s="488"/>
      <c r="E10" s="488"/>
      <c r="F10" s="488"/>
      <c r="G10" s="488"/>
      <c r="H10" s="488"/>
      <c r="I10" s="488"/>
    </row>
    <row r="11" spans="1:9" x14ac:dyDescent="0.25">
      <c r="A11" s="488"/>
      <c r="B11" s="488"/>
      <c r="C11" s="488"/>
      <c r="D11" s="488"/>
      <c r="E11" s="488"/>
      <c r="F11" s="488"/>
      <c r="G11" s="488"/>
      <c r="H11" s="488"/>
      <c r="I11" s="488"/>
    </row>
    <row r="12" spans="1:9" x14ac:dyDescent="0.25">
      <c r="A12" s="488"/>
      <c r="B12" s="488"/>
      <c r="C12" s="488"/>
      <c r="D12" s="488"/>
      <c r="E12" s="488"/>
      <c r="F12" s="488"/>
      <c r="G12" s="488"/>
      <c r="H12" s="488"/>
      <c r="I12" s="488"/>
    </row>
    <row r="13" spans="1:9" x14ac:dyDescent="0.25">
      <c r="A13" s="488"/>
      <c r="B13" s="488"/>
      <c r="C13" s="488"/>
      <c r="D13" s="488"/>
      <c r="E13" s="488"/>
      <c r="F13" s="488"/>
      <c r="G13" s="488"/>
      <c r="H13" s="488"/>
      <c r="I13" s="488"/>
    </row>
    <row r="14" spans="1:9" x14ac:dyDescent="0.25">
      <c r="A14" s="488"/>
      <c r="B14" s="488"/>
      <c r="C14" s="488"/>
      <c r="D14" s="488"/>
      <c r="E14" s="488"/>
      <c r="F14" s="488"/>
      <c r="G14" s="488"/>
      <c r="H14" s="488"/>
      <c r="I14" s="488"/>
    </row>
    <row r="15" spans="1:9" ht="19.5" customHeight="1" x14ac:dyDescent="0.3">
      <c r="A15" s="286"/>
    </row>
    <row r="16" spans="1:9" ht="19.5" customHeight="1" x14ac:dyDescent="0.3">
      <c r="A16" s="521" t="s">
        <v>31</v>
      </c>
      <c r="B16" s="522"/>
      <c r="C16" s="522"/>
      <c r="D16" s="522"/>
      <c r="E16" s="522"/>
      <c r="F16" s="522"/>
      <c r="G16" s="522"/>
      <c r="H16" s="523"/>
    </row>
    <row r="17" spans="1:14" ht="20.25" customHeight="1" x14ac:dyDescent="0.25">
      <c r="A17" s="524" t="s">
        <v>47</v>
      </c>
      <c r="B17" s="524"/>
      <c r="C17" s="524"/>
      <c r="D17" s="524"/>
      <c r="E17" s="524"/>
      <c r="F17" s="524"/>
      <c r="G17" s="524"/>
      <c r="H17" s="524"/>
    </row>
    <row r="18" spans="1:14" ht="26.25" customHeight="1" x14ac:dyDescent="0.4">
      <c r="A18" s="288" t="s">
        <v>33</v>
      </c>
      <c r="B18" s="520" t="s">
        <v>5</v>
      </c>
      <c r="C18" s="520"/>
      <c r="D18" s="434"/>
      <c r="E18" s="289"/>
      <c r="F18" s="290"/>
      <c r="G18" s="290"/>
      <c r="H18" s="290"/>
    </row>
    <row r="19" spans="1:14" ht="26.25" customHeight="1" x14ac:dyDescent="0.4">
      <c r="A19" s="288" t="s">
        <v>34</v>
      </c>
      <c r="B19" s="291" t="s">
        <v>7</v>
      </c>
      <c r="C19" s="443">
        <v>1</v>
      </c>
      <c r="D19" s="290"/>
      <c r="E19" s="290"/>
      <c r="F19" s="290"/>
      <c r="G19" s="290"/>
      <c r="H19" s="290"/>
    </row>
    <row r="20" spans="1:14" ht="26.25" customHeight="1" x14ac:dyDescent="0.4">
      <c r="A20" s="288" t="s">
        <v>35</v>
      </c>
      <c r="B20" s="525" t="s">
        <v>9</v>
      </c>
      <c r="C20" s="525"/>
      <c r="D20" s="290"/>
      <c r="E20" s="290"/>
      <c r="F20" s="290"/>
      <c r="G20" s="290"/>
      <c r="H20" s="290"/>
    </row>
    <row r="21" spans="1:14" ht="26.25" customHeight="1" x14ac:dyDescent="0.4">
      <c r="A21" s="288" t="s">
        <v>36</v>
      </c>
      <c r="B21" s="525" t="s">
        <v>11</v>
      </c>
      <c r="C21" s="525"/>
      <c r="D21" s="525"/>
      <c r="E21" s="525"/>
      <c r="F21" s="525"/>
      <c r="G21" s="525"/>
      <c r="H21" s="525"/>
      <c r="I21" s="292"/>
    </row>
    <row r="22" spans="1:14" ht="26.25" customHeight="1" x14ac:dyDescent="0.4">
      <c r="A22" s="288" t="s">
        <v>37</v>
      </c>
      <c r="B22" s="293" t="s">
        <v>12</v>
      </c>
      <c r="C22" s="290"/>
      <c r="D22" s="290"/>
      <c r="E22" s="290"/>
      <c r="F22" s="290"/>
      <c r="G22" s="290"/>
      <c r="H22" s="290"/>
    </row>
    <row r="23" spans="1:14" ht="26.25" customHeight="1" x14ac:dyDescent="0.4">
      <c r="A23" s="288" t="s">
        <v>38</v>
      </c>
      <c r="B23" s="293">
        <v>43201</v>
      </c>
      <c r="C23" s="290"/>
      <c r="D23" s="290"/>
      <c r="E23" s="290"/>
      <c r="F23" s="290"/>
      <c r="G23" s="290"/>
      <c r="H23" s="290"/>
    </row>
    <row r="24" spans="1:14" ht="18.75" x14ac:dyDescent="0.3">
      <c r="A24" s="288"/>
      <c r="B24" s="294"/>
    </row>
    <row r="25" spans="1:14" ht="18.75" x14ac:dyDescent="0.3">
      <c r="A25" s="295" t="s">
        <v>1</v>
      </c>
      <c r="B25" s="294"/>
    </row>
    <row r="26" spans="1:14" ht="26.25" customHeight="1" x14ac:dyDescent="0.4">
      <c r="A26" s="296" t="s">
        <v>4</v>
      </c>
      <c r="B26" s="519" t="s">
        <v>131</v>
      </c>
      <c r="C26" s="520"/>
    </row>
    <row r="27" spans="1:14" ht="26.25" customHeight="1" x14ac:dyDescent="0.4">
      <c r="A27" s="297" t="s">
        <v>48</v>
      </c>
      <c r="B27" s="526" t="s">
        <v>136</v>
      </c>
      <c r="C27" s="527"/>
    </row>
    <row r="28" spans="1:14" ht="27" customHeight="1" x14ac:dyDescent="0.4">
      <c r="A28" s="297" t="s">
        <v>6</v>
      </c>
      <c r="B28" s="298">
        <v>99.75</v>
      </c>
    </row>
    <row r="29" spans="1:14" s="14" customFormat="1" ht="27" customHeight="1" x14ac:dyDescent="0.4">
      <c r="A29" s="297" t="s">
        <v>49</v>
      </c>
      <c r="B29" s="299">
        <v>0</v>
      </c>
      <c r="C29" s="495" t="s">
        <v>50</v>
      </c>
      <c r="D29" s="496"/>
      <c r="E29" s="496"/>
      <c r="F29" s="496"/>
      <c r="G29" s="497"/>
      <c r="I29" s="300"/>
      <c r="J29" s="300"/>
      <c r="K29" s="300"/>
      <c r="L29" s="300"/>
    </row>
    <row r="30" spans="1:14" s="14" customFormat="1" ht="19.5" customHeight="1" x14ac:dyDescent="0.3">
      <c r="A30" s="297" t="s">
        <v>51</v>
      </c>
      <c r="B30" s="301">
        <f>B28-B29</f>
        <v>99.75</v>
      </c>
      <c r="C30" s="302"/>
      <c r="D30" s="302"/>
      <c r="E30" s="302"/>
      <c r="F30" s="302"/>
      <c r="G30" s="303"/>
      <c r="I30" s="300"/>
      <c r="J30" s="300"/>
      <c r="K30" s="300"/>
      <c r="L30" s="300"/>
    </row>
    <row r="31" spans="1:14" s="14" customFormat="1" ht="27" customHeight="1" x14ac:dyDescent="0.4">
      <c r="A31" s="297" t="s">
        <v>52</v>
      </c>
      <c r="B31" s="304">
        <v>1</v>
      </c>
      <c r="C31" s="498" t="s">
        <v>53</v>
      </c>
      <c r="D31" s="499"/>
      <c r="E31" s="499"/>
      <c r="F31" s="499"/>
      <c r="G31" s="499"/>
      <c r="H31" s="500"/>
      <c r="I31" s="300"/>
      <c r="J31" s="300"/>
      <c r="K31" s="300"/>
      <c r="L31" s="300"/>
    </row>
    <row r="32" spans="1:14" s="14" customFormat="1" ht="27" customHeight="1" x14ac:dyDescent="0.4">
      <c r="A32" s="297" t="s">
        <v>54</v>
      </c>
      <c r="B32" s="304">
        <v>1</v>
      </c>
      <c r="C32" s="498" t="s">
        <v>55</v>
      </c>
      <c r="D32" s="499"/>
      <c r="E32" s="499"/>
      <c r="F32" s="499"/>
      <c r="G32" s="499"/>
      <c r="H32" s="500"/>
      <c r="I32" s="300"/>
      <c r="J32" s="300"/>
      <c r="K32" s="300"/>
      <c r="L32" s="305"/>
      <c r="M32" s="305"/>
      <c r="N32" s="306"/>
    </row>
    <row r="33" spans="1:14" s="14" customFormat="1" ht="17.25" customHeight="1" x14ac:dyDescent="0.3">
      <c r="A33" s="297"/>
      <c r="B33" s="307"/>
      <c r="C33" s="308"/>
      <c r="D33" s="308"/>
      <c r="E33" s="308"/>
      <c r="F33" s="308"/>
      <c r="G33" s="308"/>
      <c r="H33" s="308"/>
      <c r="I33" s="300"/>
      <c r="J33" s="300"/>
      <c r="K33" s="300"/>
      <c r="L33" s="305"/>
      <c r="M33" s="305"/>
      <c r="N33" s="306"/>
    </row>
    <row r="34" spans="1:14" s="14" customFormat="1" ht="18.75" x14ac:dyDescent="0.3">
      <c r="A34" s="297" t="s">
        <v>56</v>
      </c>
      <c r="B34" s="309">
        <f>B31/B32</f>
        <v>1</v>
      </c>
      <c r="C34" s="287" t="s">
        <v>57</v>
      </c>
      <c r="D34" s="287"/>
      <c r="E34" s="287"/>
      <c r="F34" s="287"/>
      <c r="G34" s="287"/>
      <c r="I34" s="300"/>
      <c r="J34" s="300"/>
      <c r="K34" s="300"/>
      <c r="L34" s="305"/>
      <c r="M34" s="305"/>
      <c r="N34" s="306"/>
    </row>
    <row r="35" spans="1:14" s="14" customFormat="1" ht="19.5" customHeight="1" x14ac:dyDescent="0.3">
      <c r="A35" s="297"/>
      <c r="B35" s="301"/>
      <c r="G35" s="287"/>
      <c r="I35" s="300"/>
      <c r="J35" s="300"/>
      <c r="K35" s="300"/>
      <c r="L35" s="305"/>
      <c r="M35" s="305"/>
      <c r="N35" s="306"/>
    </row>
    <row r="36" spans="1:14" s="14" customFormat="1" ht="27" customHeight="1" x14ac:dyDescent="0.4">
      <c r="A36" s="310" t="s">
        <v>58</v>
      </c>
      <c r="B36" s="311">
        <v>50</v>
      </c>
      <c r="C36" s="287"/>
      <c r="D36" s="501" t="s">
        <v>59</v>
      </c>
      <c r="E36" s="528"/>
      <c r="F36" s="501" t="s">
        <v>60</v>
      </c>
      <c r="G36" s="502"/>
      <c r="J36" s="300"/>
      <c r="K36" s="300"/>
      <c r="L36" s="305"/>
      <c r="M36" s="305"/>
      <c r="N36" s="306"/>
    </row>
    <row r="37" spans="1:14" s="14" customFormat="1" ht="27" customHeight="1" x14ac:dyDescent="0.4">
      <c r="A37" s="312" t="s">
        <v>61</v>
      </c>
      <c r="B37" s="313">
        <v>5</v>
      </c>
      <c r="C37" s="314" t="s">
        <v>62</v>
      </c>
      <c r="D37" s="315" t="s">
        <v>63</v>
      </c>
      <c r="E37" s="316" t="s">
        <v>64</v>
      </c>
      <c r="F37" s="315" t="s">
        <v>63</v>
      </c>
      <c r="G37" s="317" t="s">
        <v>64</v>
      </c>
      <c r="I37" s="318" t="s">
        <v>65</v>
      </c>
      <c r="J37" s="300"/>
      <c r="K37" s="300"/>
      <c r="L37" s="305"/>
      <c r="M37" s="305"/>
      <c r="N37" s="306"/>
    </row>
    <row r="38" spans="1:14" s="14" customFormat="1" ht="26.25" customHeight="1" x14ac:dyDescent="0.4">
      <c r="A38" s="312" t="s">
        <v>66</v>
      </c>
      <c r="B38" s="313">
        <v>20</v>
      </c>
      <c r="C38" s="319">
        <v>1</v>
      </c>
      <c r="D38" s="320">
        <v>32212879</v>
      </c>
      <c r="E38" s="321">
        <f>IF(ISBLANK(D38),"-",$D$48/$D$45*D38)</f>
        <v>32261351.680900555</v>
      </c>
      <c r="F38" s="320">
        <v>33806759</v>
      </c>
      <c r="G38" s="322">
        <f>IF(ISBLANK(F38),"-",$D$48/$F$45*F38)</f>
        <v>32572309.196826767</v>
      </c>
      <c r="I38" s="323"/>
      <c r="J38" s="300"/>
      <c r="K38" s="300"/>
      <c r="L38" s="305"/>
      <c r="M38" s="305"/>
      <c r="N38" s="306"/>
    </row>
    <row r="39" spans="1:14" s="14" customFormat="1" ht="26.25" customHeight="1" x14ac:dyDescent="0.4">
      <c r="A39" s="312" t="s">
        <v>67</v>
      </c>
      <c r="B39" s="313">
        <v>1</v>
      </c>
      <c r="C39" s="324">
        <v>2</v>
      </c>
      <c r="D39" s="325">
        <v>32250669</v>
      </c>
      <c r="E39" s="326">
        <f>IF(ISBLANK(D39),"-",$D$48/$D$45*D39)</f>
        <v>32299198.545815092</v>
      </c>
      <c r="F39" s="325">
        <v>33826820</v>
      </c>
      <c r="G39" s="327">
        <f>IF(ISBLANK(F39),"-",$D$48/$F$45*F39)</f>
        <v>32591637.67178639</v>
      </c>
      <c r="I39" s="503">
        <f>ABS((F43/D43*D42)-F42)/D42</f>
        <v>7.60705728499508E-3</v>
      </c>
      <c r="J39" s="300"/>
      <c r="K39" s="300"/>
      <c r="L39" s="305"/>
      <c r="M39" s="305"/>
      <c r="N39" s="306"/>
    </row>
    <row r="40" spans="1:14" ht="26.25" customHeight="1" x14ac:dyDescent="0.4">
      <c r="A40" s="312" t="s">
        <v>68</v>
      </c>
      <c r="B40" s="313">
        <v>1</v>
      </c>
      <c r="C40" s="324">
        <v>3</v>
      </c>
      <c r="D40" s="325">
        <v>32612664</v>
      </c>
      <c r="E40" s="326">
        <f>IF(ISBLANK(D40),"-",$D$48/$D$45*D40)</f>
        <v>32661738.261738263</v>
      </c>
      <c r="F40" s="325">
        <v>34011777</v>
      </c>
      <c r="G40" s="327">
        <f>IF(ISBLANK(F40),"-",$D$48/$F$45*F40)</f>
        <v>32769840.988824781</v>
      </c>
      <c r="I40" s="503"/>
      <c r="L40" s="305"/>
      <c r="M40" s="305"/>
      <c r="N40" s="328"/>
    </row>
    <row r="41" spans="1:14" ht="27" customHeight="1" x14ac:dyDescent="0.4">
      <c r="A41" s="312" t="s">
        <v>69</v>
      </c>
      <c r="B41" s="313">
        <v>1</v>
      </c>
      <c r="C41" s="329">
        <v>4</v>
      </c>
      <c r="D41" s="330"/>
      <c r="E41" s="331" t="str">
        <f>IF(ISBLANK(D41),"-",$D$48/$D$45*D41)</f>
        <v>-</v>
      </c>
      <c r="F41" s="330"/>
      <c r="G41" s="332" t="str">
        <f>IF(ISBLANK(F41),"-",$D$48/$F$45*F41)</f>
        <v>-</v>
      </c>
      <c r="I41" s="333"/>
      <c r="L41" s="305"/>
      <c r="M41" s="305"/>
      <c r="N41" s="328"/>
    </row>
    <row r="42" spans="1:14" ht="27" customHeight="1" x14ac:dyDescent="0.4">
      <c r="A42" s="312" t="s">
        <v>70</v>
      </c>
      <c r="B42" s="313">
        <v>1</v>
      </c>
      <c r="C42" s="334" t="s">
        <v>71</v>
      </c>
      <c r="D42" s="335">
        <f>AVERAGE(D38:D41)</f>
        <v>32358737.333333332</v>
      </c>
      <c r="E42" s="336">
        <f>AVERAGE(E38:E41)</f>
        <v>32407429.496151302</v>
      </c>
      <c r="F42" s="335">
        <f>AVERAGE(F38:F41)</f>
        <v>33881785.333333336</v>
      </c>
      <c r="G42" s="337">
        <f>AVERAGE(G38:G41)</f>
        <v>32644595.952479314</v>
      </c>
      <c r="H42" s="338"/>
    </row>
    <row r="43" spans="1:14" ht="26.25" customHeight="1" x14ac:dyDescent="0.4">
      <c r="A43" s="312" t="s">
        <v>72</v>
      </c>
      <c r="B43" s="313">
        <v>1</v>
      </c>
      <c r="C43" s="339" t="s">
        <v>73</v>
      </c>
      <c r="D43" s="340">
        <v>20.02</v>
      </c>
      <c r="E43" s="328"/>
      <c r="F43" s="340">
        <v>20.81</v>
      </c>
      <c r="H43" s="338"/>
    </row>
    <row r="44" spans="1:14" ht="26.25" customHeight="1" x14ac:dyDescent="0.4">
      <c r="A44" s="312" t="s">
        <v>74</v>
      </c>
      <c r="B44" s="313">
        <v>1</v>
      </c>
      <c r="C44" s="341" t="s">
        <v>75</v>
      </c>
      <c r="D44" s="342">
        <f>D43*$B$34</f>
        <v>20.02</v>
      </c>
      <c r="E44" s="343"/>
      <c r="F44" s="342">
        <f>F43*$B$34</f>
        <v>20.81</v>
      </c>
      <c r="H44" s="338"/>
    </row>
    <row r="45" spans="1:14" ht="19.5" customHeight="1" x14ac:dyDescent="0.3">
      <c r="A45" s="312" t="s">
        <v>76</v>
      </c>
      <c r="B45" s="344">
        <f>(B44/B43)*(B42/B41)*(B40/B39)*(B38/B37)*B36</f>
        <v>200</v>
      </c>
      <c r="C45" s="341" t="s">
        <v>77</v>
      </c>
      <c r="D45" s="345">
        <f>D44*$B$30/100</f>
        <v>19.969949999999997</v>
      </c>
      <c r="E45" s="346"/>
      <c r="F45" s="345">
        <f>F44*$B$30/100</f>
        <v>20.757974999999998</v>
      </c>
      <c r="H45" s="338"/>
    </row>
    <row r="46" spans="1:14" ht="19.5" customHeight="1" x14ac:dyDescent="0.3">
      <c r="A46" s="489" t="s">
        <v>78</v>
      </c>
      <c r="B46" s="490"/>
      <c r="C46" s="341" t="s">
        <v>79</v>
      </c>
      <c r="D46" s="347">
        <f>D45/$B$45</f>
        <v>9.9849749999999987E-2</v>
      </c>
      <c r="E46" s="348"/>
      <c r="F46" s="349">
        <f>F45/$B$45</f>
        <v>0.10378987499999999</v>
      </c>
      <c r="H46" s="338"/>
    </row>
    <row r="47" spans="1:14" ht="27" customHeight="1" x14ac:dyDescent="0.4">
      <c r="A47" s="491"/>
      <c r="B47" s="492"/>
      <c r="C47" s="350" t="s">
        <v>80</v>
      </c>
      <c r="D47" s="351">
        <v>0.1</v>
      </c>
      <c r="E47" s="352"/>
      <c r="F47" s="348"/>
      <c r="H47" s="338"/>
    </row>
    <row r="48" spans="1:14" ht="18.75" x14ac:dyDescent="0.3">
      <c r="C48" s="353" t="s">
        <v>81</v>
      </c>
      <c r="D48" s="345">
        <f>D47*$B$45</f>
        <v>20</v>
      </c>
      <c r="F48" s="354"/>
      <c r="H48" s="338"/>
    </row>
    <row r="49" spans="1:12" ht="19.5" customHeight="1" x14ac:dyDescent="0.3">
      <c r="C49" s="355" t="s">
        <v>82</v>
      </c>
      <c r="D49" s="356">
        <f>D48/B34</f>
        <v>20</v>
      </c>
      <c r="F49" s="354"/>
      <c r="H49" s="338"/>
    </row>
    <row r="50" spans="1:12" ht="18.75" x14ac:dyDescent="0.3">
      <c r="C50" s="310" t="s">
        <v>83</v>
      </c>
      <c r="D50" s="357">
        <f>AVERAGE(E38:E41,G38:G41)</f>
        <v>32526012.724315312</v>
      </c>
      <c r="F50" s="358"/>
      <c r="H50" s="338"/>
    </row>
    <row r="51" spans="1:12" ht="18.75" x14ac:dyDescent="0.3">
      <c r="C51" s="312" t="s">
        <v>84</v>
      </c>
      <c r="D51" s="359">
        <f>STDEV(E38:E41,G38:G41)/D50</f>
        <v>6.2376556447221176E-3</v>
      </c>
      <c r="F51" s="358"/>
      <c r="H51" s="338"/>
    </row>
    <row r="52" spans="1:12" ht="19.5" customHeight="1" x14ac:dyDescent="0.3">
      <c r="C52" s="360" t="s">
        <v>20</v>
      </c>
      <c r="D52" s="361">
        <f>COUNT(E38:E41,G38:G41)</f>
        <v>6</v>
      </c>
      <c r="F52" s="358"/>
    </row>
    <row r="54" spans="1:12" ht="18.75" x14ac:dyDescent="0.3">
      <c r="A54" s="362" t="s">
        <v>1</v>
      </c>
      <c r="B54" s="363" t="s">
        <v>85</v>
      </c>
    </row>
    <row r="55" spans="1:12" ht="18.75" x14ac:dyDescent="0.3">
      <c r="A55" s="287" t="s">
        <v>86</v>
      </c>
      <c r="B55" s="364" t="str">
        <f>B21</f>
        <v>Each uncoated tablets contains: Telmisartan 40 mg
Hydrochlothiazide USP 12.5 mg.</v>
      </c>
    </row>
    <row r="56" spans="1:12" ht="26.25" customHeight="1" x14ac:dyDescent="0.4">
      <c r="A56" s="365" t="s">
        <v>87</v>
      </c>
      <c r="B56" s="366">
        <v>12.5</v>
      </c>
      <c r="C56" s="287" t="str">
        <f>B20</f>
        <v>Telmisartan USP 40mg,Hydrochlorothiazide USP 12.5mg</v>
      </c>
      <c r="H56" s="367"/>
    </row>
    <row r="57" spans="1:12" ht="18.75" x14ac:dyDescent="0.3">
      <c r="A57" s="364" t="s">
        <v>88</v>
      </c>
      <c r="B57" s="435">
        <f>Uniformity!C46</f>
        <v>301.47200000000004</v>
      </c>
      <c r="H57" s="367"/>
    </row>
    <row r="58" spans="1:12" ht="19.5" customHeight="1" x14ac:dyDescent="0.3">
      <c r="H58" s="367"/>
    </row>
    <row r="59" spans="1:12" s="14" customFormat="1" ht="27" customHeight="1" thickBot="1" x14ac:dyDescent="0.45">
      <c r="A59" s="310" t="s">
        <v>89</v>
      </c>
      <c r="B59" s="311">
        <v>50</v>
      </c>
      <c r="C59" s="287"/>
      <c r="D59" s="368" t="s">
        <v>90</v>
      </c>
      <c r="E59" s="369" t="s">
        <v>62</v>
      </c>
      <c r="F59" s="369" t="s">
        <v>63</v>
      </c>
      <c r="G59" s="369" t="s">
        <v>91</v>
      </c>
      <c r="H59" s="314" t="s">
        <v>92</v>
      </c>
      <c r="L59" s="300"/>
    </row>
    <row r="60" spans="1:12" s="14" customFormat="1" ht="26.25" customHeight="1" x14ac:dyDescent="0.4">
      <c r="A60" s="312" t="s">
        <v>93</v>
      </c>
      <c r="B60" s="313">
        <v>2</v>
      </c>
      <c r="C60" s="506" t="s">
        <v>94</v>
      </c>
      <c r="D60" s="509">
        <v>604.48</v>
      </c>
      <c r="E60" s="370">
        <v>1</v>
      </c>
      <c r="F60" s="371">
        <v>32062282</v>
      </c>
      <c r="G60" s="436">
        <f>IF(ISBLANK(F60),"-",(F60/$D$50*$D$47*$B$68)*($B$57/$D$60))</f>
        <v>12.290474683628981</v>
      </c>
      <c r="H60" s="454">
        <f t="shared" ref="H60:H71" si="0">IF(ISBLANK(F60),"-",(G60/$B$56)*100)</f>
        <v>98.323797469031845</v>
      </c>
      <c r="L60" s="300"/>
    </row>
    <row r="61" spans="1:12" s="14" customFormat="1" ht="26.25" customHeight="1" x14ac:dyDescent="0.4">
      <c r="A61" s="312" t="s">
        <v>95</v>
      </c>
      <c r="B61" s="313">
        <v>10</v>
      </c>
      <c r="C61" s="507"/>
      <c r="D61" s="510"/>
      <c r="E61" s="372">
        <v>2</v>
      </c>
      <c r="F61" s="325">
        <v>31851213</v>
      </c>
      <c r="G61" s="437">
        <f>IF(ISBLANK(F61),"-",(F61/$D$50*$D$47*$B$68)*($B$57/$D$60))</f>
        <v>12.209565339715191</v>
      </c>
      <c r="H61" s="455">
        <f t="shared" si="0"/>
        <v>97.676522717721525</v>
      </c>
      <c r="L61" s="300"/>
    </row>
    <row r="62" spans="1:12" s="14" customFormat="1" ht="26.25" customHeight="1" x14ac:dyDescent="0.4">
      <c r="A62" s="312" t="s">
        <v>96</v>
      </c>
      <c r="B62" s="313">
        <v>1</v>
      </c>
      <c r="C62" s="507"/>
      <c r="D62" s="510"/>
      <c r="E62" s="372">
        <v>3</v>
      </c>
      <c r="F62" s="373">
        <v>31941411</v>
      </c>
      <c r="G62" s="437">
        <f>IF(ISBLANK(F62),"-",(F62/$D$50*$D$47*$B$68)*($B$57/$D$60))</f>
        <v>12.244141051934113</v>
      </c>
      <c r="H62" s="455">
        <f t="shared" si="0"/>
        <v>97.953128415472904</v>
      </c>
      <c r="L62" s="300"/>
    </row>
    <row r="63" spans="1:12" ht="27" customHeight="1" thickBot="1" x14ac:dyDescent="0.45">
      <c r="A63" s="312" t="s">
        <v>97</v>
      </c>
      <c r="B63" s="313">
        <v>1</v>
      </c>
      <c r="C63" s="516"/>
      <c r="D63" s="511"/>
      <c r="E63" s="374">
        <v>4</v>
      </c>
      <c r="F63" s="375"/>
      <c r="G63" s="437" t="str">
        <f>IF(ISBLANK(F63),"-",(F63/$D$50*$D$47*$B$68)*($B$57/$D$60))</f>
        <v>-</v>
      </c>
      <c r="H63" s="455" t="str">
        <f t="shared" si="0"/>
        <v>-</v>
      </c>
    </row>
    <row r="64" spans="1:12" ht="26.25" customHeight="1" x14ac:dyDescent="0.4">
      <c r="A64" s="312" t="s">
        <v>98</v>
      </c>
      <c r="B64" s="313">
        <v>1</v>
      </c>
      <c r="C64" s="506" t="s">
        <v>99</v>
      </c>
      <c r="D64" s="509">
        <v>604.63</v>
      </c>
      <c r="E64" s="370">
        <v>1</v>
      </c>
      <c r="F64" s="371">
        <v>31261823</v>
      </c>
      <c r="G64" s="436">
        <f>IF(ISBLANK(F64),"-",(F64/$D$50*$D$47*$B$68)*($B$57/$D$64))</f>
        <v>11.980660766381202</v>
      </c>
      <c r="H64" s="454">
        <f t="shared" si="0"/>
        <v>95.845286131049619</v>
      </c>
    </row>
    <row r="65" spans="1:8" ht="26.25" customHeight="1" x14ac:dyDescent="0.4">
      <c r="A65" s="312" t="s">
        <v>100</v>
      </c>
      <c r="B65" s="313">
        <v>1</v>
      </c>
      <c r="C65" s="507"/>
      <c r="D65" s="510"/>
      <c r="E65" s="372">
        <v>2</v>
      </c>
      <c r="F65" s="325">
        <v>31150265</v>
      </c>
      <c r="G65" s="437">
        <f>IF(ISBLANK(F65),"-",(F65/$D$50*$D$47*$B$68)*($B$57/$D$64))</f>
        <v>11.937907707681587</v>
      </c>
      <c r="H65" s="455">
        <f t="shared" si="0"/>
        <v>95.503261661452697</v>
      </c>
    </row>
    <row r="66" spans="1:8" ht="26.25" customHeight="1" x14ac:dyDescent="0.4">
      <c r="A66" s="312" t="s">
        <v>101</v>
      </c>
      <c r="B66" s="313">
        <v>1</v>
      </c>
      <c r="C66" s="507"/>
      <c r="D66" s="510"/>
      <c r="E66" s="372">
        <v>3</v>
      </c>
      <c r="F66" s="325">
        <v>31214266</v>
      </c>
      <c r="G66" s="437">
        <f>IF(ISBLANK(F66),"-",(F66/$D$50*$D$47*$B$68)*($B$57/$D$64))</f>
        <v>11.962435204677179</v>
      </c>
      <c r="H66" s="455">
        <f t="shared" si="0"/>
        <v>95.699481637417435</v>
      </c>
    </row>
    <row r="67" spans="1:8" ht="27" customHeight="1" thickBot="1" x14ac:dyDescent="0.45">
      <c r="A67" s="312" t="s">
        <v>102</v>
      </c>
      <c r="B67" s="313">
        <v>1</v>
      </c>
      <c r="C67" s="516"/>
      <c r="D67" s="511"/>
      <c r="E67" s="374">
        <v>4</v>
      </c>
      <c r="F67" s="375"/>
      <c r="G67" s="453" t="str">
        <f>IF(ISBLANK(F67),"-",(F67/$D$50*$D$47*$B$68)*($B$57/$D$64))</f>
        <v>-</v>
      </c>
      <c r="H67" s="456" t="str">
        <f t="shared" si="0"/>
        <v>-</v>
      </c>
    </row>
    <row r="68" spans="1:8" ht="26.25" customHeight="1" x14ac:dyDescent="0.4">
      <c r="A68" s="312" t="s">
        <v>103</v>
      </c>
      <c r="B68" s="376">
        <f>(B67/B66)*(B65/B64)*(B63/B62)*(B61/B60)*B59</f>
        <v>250</v>
      </c>
      <c r="C68" s="506" t="s">
        <v>104</v>
      </c>
      <c r="D68" s="509">
        <v>603.55999999999995</v>
      </c>
      <c r="E68" s="370">
        <v>1</v>
      </c>
      <c r="F68" s="371"/>
      <c r="G68" s="436" t="str">
        <f>IF(ISBLANK(F68),"-",(F68/$D$50*$D$47*$B$68)*($B$57/$D$68))</f>
        <v>-</v>
      </c>
      <c r="H68" s="455" t="str">
        <f t="shared" si="0"/>
        <v>-</v>
      </c>
    </row>
    <row r="69" spans="1:8" ht="27" customHeight="1" thickBot="1" x14ac:dyDescent="0.45">
      <c r="A69" s="360" t="s">
        <v>105</v>
      </c>
      <c r="B69" s="377">
        <f>(D47*B68)/B56*B57</f>
        <v>602.94400000000007</v>
      </c>
      <c r="C69" s="507"/>
      <c r="D69" s="510"/>
      <c r="E69" s="372">
        <v>2</v>
      </c>
      <c r="F69" s="325"/>
      <c r="G69" s="437" t="str">
        <f>IF(ISBLANK(F69),"-",(F69/$D$50*$D$47*$B$68)*($B$57/$D$68))</f>
        <v>-</v>
      </c>
      <c r="H69" s="455" t="str">
        <f t="shared" si="0"/>
        <v>-</v>
      </c>
    </row>
    <row r="70" spans="1:8" ht="26.25" customHeight="1" x14ac:dyDescent="0.4">
      <c r="A70" s="512" t="s">
        <v>78</v>
      </c>
      <c r="B70" s="513"/>
      <c r="C70" s="507"/>
      <c r="D70" s="510"/>
      <c r="E70" s="372">
        <v>3</v>
      </c>
      <c r="F70" s="325"/>
      <c r="G70" s="437" t="str">
        <f>IF(ISBLANK(F70),"-",(F70/$D$50*$D$47*$B$68)*($B$57/$D$68))</f>
        <v>-</v>
      </c>
      <c r="H70" s="455" t="str">
        <f t="shared" si="0"/>
        <v>-</v>
      </c>
    </row>
    <row r="71" spans="1:8" ht="27" customHeight="1" thickBot="1" x14ac:dyDescent="0.45">
      <c r="A71" s="514"/>
      <c r="B71" s="515"/>
      <c r="C71" s="508"/>
      <c r="D71" s="511"/>
      <c r="E71" s="374">
        <v>4</v>
      </c>
      <c r="F71" s="375"/>
      <c r="G71" s="453" t="str">
        <f>IF(ISBLANK(F71),"-",(F71/$D$50*$D$47*$B$68)*($B$57/$D$68))</f>
        <v>-</v>
      </c>
      <c r="H71" s="456" t="str">
        <f t="shared" si="0"/>
        <v>-</v>
      </c>
    </row>
    <row r="72" spans="1:8" ht="26.25" customHeight="1" x14ac:dyDescent="0.4">
      <c r="A72" s="378"/>
      <c r="B72" s="378"/>
      <c r="C72" s="378"/>
      <c r="D72" s="378"/>
      <c r="E72" s="378"/>
      <c r="F72" s="380" t="s">
        <v>71</v>
      </c>
      <c r="G72" s="442">
        <f>AVERAGE(G60:G71)</f>
        <v>12.104197459003041</v>
      </c>
      <c r="H72" s="457">
        <f>AVERAGE(H60:H71)</f>
        <v>96.833579672024328</v>
      </c>
    </row>
    <row r="73" spans="1:8" ht="26.25" customHeight="1" x14ac:dyDescent="0.4">
      <c r="C73" s="378"/>
      <c r="D73" s="378"/>
      <c r="E73" s="378"/>
      <c r="F73" s="381" t="s">
        <v>84</v>
      </c>
      <c r="G73" s="441">
        <f>STDEV(G60:G71)/G72</f>
        <v>1.3238983399698498E-2</v>
      </c>
      <c r="H73" s="441">
        <f>STDEV(H60:H71)/H72</f>
        <v>1.3238983399698498E-2</v>
      </c>
    </row>
    <row r="74" spans="1:8" ht="27" customHeight="1" x14ac:dyDescent="0.4">
      <c r="A74" s="378"/>
      <c r="B74" s="378"/>
      <c r="C74" s="379"/>
      <c r="D74" s="379"/>
      <c r="E74" s="382"/>
      <c r="F74" s="383" t="s">
        <v>20</v>
      </c>
      <c r="G74" s="384">
        <f>COUNT(G60:G71)</f>
        <v>6</v>
      </c>
      <c r="H74" s="384">
        <f>COUNT(H60:H71)</f>
        <v>6</v>
      </c>
    </row>
    <row r="76" spans="1:8" ht="26.25" customHeight="1" x14ac:dyDescent="0.4">
      <c r="A76" s="296" t="s">
        <v>106</v>
      </c>
      <c r="B76" s="385" t="s">
        <v>107</v>
      </c>
      <c r="C76" s="493" t="str">
        <f>B26</f>
        <v>HYDROCHLOROTHIAZIDE</v>
      </c>
      <c r="D76" s="493"/>
      <c r="E76" s="386" t="s">
        <v>108</v>
      </c>
      <c r="F76" s="386"/>
      <c r="G76" s="473">
        <f>H72</f>
        <v>96.833579672024328</v>
      </c>
      <c r="H76" s="388"/>
    </row>
    <row r="77" spans="1:8" ht="18.75" x14ac:dyDescent="0.3">
      <c r="A77" s="295" t="s">
        <v>109</v>
      </c>
      <c r="B77" s="295" t="s">
        <v>110</v>
      </c>
    </row>
    <row r="78" spans="1:8" ht="18.75" x14ac:dyDescent="0.3">
      <c r="A78" s="295"/>
      <c r="B78" s="295"/>
    </row>
    <row r="79" spans="1:8" ht="26.25" customHeight="1" x14ac:dyDescent="0.4">
      <c r="A79" s="296" t="s">
        <v>4</v>
      </c>
      <c r="B79" s="529" t="str">
        <f>B26</f>
        <v>HYDROCHLOROTHIAZIDE</v>
      </c>
      <c r="C79" s="529"/>
    </row>
    <row r="80" spans="1:8" ht="26.25" customHeight="1" x14ac:dyDescent="0.4">
      <c r="A80" s="297" t="s">
        <v>48</v>
      </c>
      <c r="B80" s="529" t="str">
        <f>B27</f>
        <v>H9-2</v>
      </c>
      <c r="C80" s="529"/>
    </row>
    <row r="81" spans="1:12" ht="27" customHeight="1" x14ac:dyDescent="0.4">
      <c r="A81" s="297" t="s">
        <v>6</v>
      </c>
      <c r="B81" s="389">
        <f>B28</f>
        <v>99.75</v>
      </c>
    </row>
    <row r="82" spans="1:12" s="14" customFormat="1" ht="27" customHeight="1" x14ac:dyDescent="0.4">
      <c r="A82" s="297" t="s">
        <v>49</v>
      </c>
      <c r="B82" s="299">
        <v>0</v>
      </c>
      <c r="C82" s="495" t="s">
        <v>50</v>
      </c>
      <c r="D82" s="496"/>
      <c r="E82" s="496"/>
      <c r="F82" s="496"/>
      <c r="G82" s="497"/>
      <c r="I82" s="300"/>
      <c r="J82" s="300"/>
      <c r="K82" s="300"/>
      <c r="L82" s="300"/>
    </row>
    <row r="83" spans="1:12" s="14" customFormat="1" ht="19.5" customHeight="1" x14ac:dyDescent="0.3">
      <c r="A83" s="297" t="s">
        <v>51</v>
      </c>
      <c r="B83" s="301">
        <f>B81-B82</f>
        <v>99.75</v>
      </c>
      <c r="C83" s="302"/>
      <c r="D83" s="302"/>
      <c r="E83" s="302"/>
      <c r="F83" s="302"/>
      <c r="G83" s="303"/>
      <c r="I83" s="300"/>
      <c r="J83" s="300"/>
      <c r="K83" s="300"/>
      <c r="L83" s="300"/>
    </row>
    <row r="84" spans="1:12" s="14" customFormat="1" ht="27" customHeight="1" x14ac:dyDescent="0.4">
      <c r="A84" s="297" t="s">
        <v>52</v>
      </c>
      <c r="B84" s="304">
        <v>1</v>
      </c>
      <c r="C84" s="498" t="s">
        <v>111</v>
      </c>
      <c r="D84" s="499"/>
      <c r="E84" s="499"/>
      <c r="F84" s="499"/>
      <c r="G84" s="499"/>
      <c r="H84" s="500"/>
      <c r="I84" s="300"/>
      <c r="J84" s="300"/>
      <c r="K84" s="300"/>
      <c r="L84" s="300"/>
    </row>
    <row r="85" spans="1:12" s="14" customFormat="1" ht="27" customHeight="1" x14ac:dyDescent="0.4">
      <c r="A85" s="297" t="s">
        <v>54</v>
      </c>
      <c r="B85" s="304">
        <v>1</v>
      </c>
      <c r="C85" s="498" t="s">
        <v>112</v>
      </c>
      <c r="D85" s="499"/>
      <c r="E85" s="499"/>
      <c r="F85" s="499"/>
      <c r="G85" s="499"/>
      <c r="H85" s="500"/>
      <c r="I85" s="300"/>
      <c r="J85" s="300"/>
      <c r="K85" s="300"/>
      <c r="L85" s="300"/>
    </row>
    <row r="86" spans="1:12" s="14" customFormat="1" ht="18.75" x14ac:dyDescent="0.3">
      <c r="A86" s="297"/>
      <c r="B86" s="307"/>
      <c r="C86" s="308"/>
      <c r="D86" s="308"/>
      <c r="E86" s="308"/>
      <c r="F86" s="308"/>
      <c r="G86" s="308"/>
      <c r="H86" s="308"/>
      <c r="I86" s="300"/>
      <c r="J86" s="300"/>
      <c r="K86" s="300"/>
      <c r="L86" s="300"/>
    </row>
    <row r="87" spans="1:12" s="14" customFormat="1" ht="18.75" x14ac:dyDescent="0.3">
      <c r="A87" s="297" t="s">
        <v>56</v>
      </c>
      <c r="B87" s="309">
        <f>B84/B85</f>
        <v>1</v>
      </c>
      <c r="C87" s="287" t="s">
        <v>57</v>
      </c>
      <c r="D87" s="287"/>
      <c r="E87" s="287"/>
      <c r="F87" s="287"/>
      <c r="G87" s="287"/>
      <c r="I87" s="300"/>
      <c r="J87" s="300"/>
      <c r="K87" s="300"/>
      <c r="L87" s="300"/>
    </row>
    <row r="88" spans="1:12" ht="19.5" customHeight="1" x14ac:dyDescent="0.3">
      <c r="A88" s="295"/>
      <c r="B88" s="295"/>
    </row>
    <row r="89" spans="1:12" ht="27" customHeight="1" x14ac:dyDescent="0.4">
      <c r="A89" s="310" t="s">
        <v>58</v>
      </c>
      <c r="B89" s="311">
        <v>100</v>
      </c>
      <c r="D89" s="390" t="s">
        <v>59</v>
      </c>
      <c r="E89" s="391"/>
      <c r="F89" s="501" t="s">
        <v>60</v>
      </c>
      <c r="G89" s="502"/>
    </row>
    <row r="90" spans="1:12" ht="27" customHeight="1" x14ac:dyDescent="0.4">
      <c r="A90" s="312" t="s">
        <v>61</v>
      </c>
      <c r="B90" s="313">
        <v>2</v>
      </c>
      <c r="C90" s="392" t="s">
        <v>62</v>
      </c>
      <c r="D90" s="315" t="s">
        <v>63</v>
      </c>
      <c r="E90" s="316" t="s">
        <v>64</v>
      </c>
      <c r="F90" s="315" t="s">
        <v>63</v>
      </c>
      <c r="G90" s="393" t="s">
        <v>64</v>
      </c>
      <c r="I90" s="318" t="s">
        <v>65</v>
      </c>
    </row>
    <row r="91" spans="1:12" ht="26.25" customHeight="1" x14ac:dyDescent="0.4">
      <c r="A91" s="312" t="s">
        <v>66</v>
      </c>
      <c r="B91" s="313">
        <v>20</v>
      </c>
      <c r="C91" s="394">
        <v>1</v>
      </c>
      <c r="D91" s="320">
        <v>8781263</v>
      </c>
      <c r="E91" s="321">
        <f>IF(ISBLANK(D91),"-",$D$101/$D$98*D91)</f>
        <v>8363040.7147219004</v>
      </c>
      <c r="F91" s="320">
        <v>8764052</v>
      </c>
      <c r="G91" s="322">
        <f>IF(ISBLANK(F91),"-",$D$101/$F$98*F91)</f>
        <v>8480056.6004618499</v>
      </c>
      <c r="I91" s="323"/>
    </row>
    <row r="92" spans="1:12" ht="26.25" customHeight="1" x14ac:dyDescent="0.4">
      <c r="A92" s="312" t="s">
        <v>67</v>
      </c>
      <c r="B92" s="313">
        <v>1</v>
      </c>
      <c r="C92" s="379">
        <v>2</v>
      </c>
      <c r="D92" s="325">
        <v>8752901</v>
      </c>
      <c r="E92" s="326">
        <f>IF(ISBLANK(D92),"-",$D$101/$D$98*D92)</f>
        <v>8336029.5022401717</v>
      </c>
      <c r="F92" s="325">
        <v>8792713</v>
      </c>
      <c r="G92" s="327">
        <f>IF(ISBLANK(F92),"-",$D$101/$F$98*F92)</f>
        <v>8507788.852874985</v>
      </c>
      <c r="I92" s="503">
        <f>ABS((F96/D96*D95)-F95)/D95</f>
        <v>1.7680753964833869E-2</v>
      </c>
    </row>
    <row r="93" spans="1:12" ht="26.25" customHeight="1" x14ac:dyDescent="0.4">
      <c r="A93" s="312" t="s">
        <v>68</v>
      </c>
      <c r="B93" s="313">
        <v>1</v>
      </c>
      <c r="C93" s="379">
        <v>3</v>
      </c>
      <c r="D93" s="325">
        <v>8715274</v>
      </c>
      <c r="E93" s="326">
        <f>IF(ISBLANK(D93),"-",$D$101/$D$98*D93)</f>
        <v>8300194.5508245444</v>
      </c>
      <c r="F93" s="325">
        <v>8743830</v>
      </c>
      <c r="G93" s="327">
        <f>IF(ISBLANK(F93),"-",$D$101/$F$98*F93)</f>
        <v>8460489.8858218025</v>
      </c>
      <c r="I93" s="503"/>
    </row>
    <row r="94" spans="1:12" ht="27" customHeight="1" x14ac:dyDescent="0.4">
      <c r="A94" s="312" t="s">
        <v>69</v>
      </c>
      <c r="B94" s="313">
        <v>1</v>
      </c>
      <c r="C94" s="395">
        <v>4</v>
      </c>
      <c r="D94" s="330"/>
      <c r="E94" s="331" t="str">
        <f>IF(ISBLANK(D94),"-",$D$101/$D$98*D94)</f>
        <v>-</v>
      </c>
      <c r="F94" s="396"/>
      <c r="G94" s="332" t="str">
        <f>IF(ISBLANK(F94),"-",$D$101/$F$98*F94)</f>
        <v>-</v>
      </c>
      <c r="I94" s="333"/>
    </row>
    <row r="95" spans="1:12" ht="27" customHeight="1" x14ac:dyDescent="0.4">
      <c r="A95" s="312" t="s">
        <v>70</v>
      </c>
      <c r="B95" s="313">
        <v>1</v>
      </c>
      <c r="C95" s="397" t="s">
        <v>71</v>
      </c>
      <c r="D95" s="398">
        <f>AVERAGE(D91:D94)</f>
        <v>8749812.666666666</v>
      </c>
      <c r="E95" s="336">
        <f>AVERAGE(E91:E94)</f>
        <v>8333088.2559288731</v>
      </c>
      <c r="F95" s="399">
        <f>AVERAGE(F91:F94)</f>
        <v>8766865</v>
      </c>
      <c r="G95" s="400">
        <f>AVERAGE(G91:G94)</f>
        <v>8482778.4463862125</v>
      </c>
    </row>
    <row r="96" spans="1:12" ht="26.25" customHeight="1" x14ac:dyDescent="0.4">
      <c r="A96" s="312" t="s">
        <v>72</v>
      </c>
      <c r="B96" s="298">
        <v>1</v>
      </c>
      <c r="C96" s="401" t="s">
        <v>113</v>
      </c>
      <c r="D96" s="402">
        <v>14.62</v>
      </c>
      <c r="E96" s="328"/>
      <c r="F96" s="340">
        <v>14.39</v>
      </c>
    </row>
    <row r="97" spans="1:10" ht="26.25" customHeight="1" x14ac:dyDescent="0.4">
      <c r="A97" s="312" t="s">
        <v>74</v>
      </c>
      <c r="B97" s="298">
        <v>1</v>
      </c>
      <c r="C97" s="403" t="s">
        <v>114</v>
      </c>
      <c r="D97" s="404">
        <f>D96*$B$87</f>
        <v>14.62</v>
      </c>
      <c r="E97" s="343"/>
      <c r="F97" s="342">
        <f>F96*$B$87</f>
        <v>14.39</v>
      </c>
    </row>
    <row r="98" spans="1:10" ht="19.5" customHeight="1" x14ac:dyDescent="0.3">
      <c r="A98" s="312" t="s">
        <v>76</v>
      </c>
      <c r="B98" s="405">
        <f>(B97/B96)*(B95/B94)*(B93/B92)*(B91/B90)*B89</f>
        <v>1000</v>
      </c>
      <c r="C98" s="403" t="s">
        <v>115</v>
      </c>
      <c r="D98" s="406">
        <f>D97*$B$83/100</f>
        <v>14.583450000000001</v>
      </c>
      <c r="E98" s="346"/>
      <c r="F98" s="345">
        <f>F97*$B$83/100</f>
        <v>14.354025000000002</v>
      </c>
    </row>
    <row r="99" spans="1:10" ht="19.5" customHeight="1" x14ac:dyDescent="0.3">
      <c r="A99" s="489" t="s">
        <v>78</v>
      </c>
      <c r="B99" s="504"/>
      <c r="C99" s="403" t="s">
        <v>116</v>
      </c>
      <c r="D99" s="407">
        <f>D98/$B$98</f>
        <v>1.4583450000000001E-2</v>
      </c>
      <c r="E99" s="346"/>
      <c r="F99" s="349">
        <f>F98/$B$98</f>
        <v>1.4354025000000001E-2</v>
      </c>
      <c r="G99" s="408"/>
      <c r="H99" s="338"/>
    </row>
    <row r="100" spans="1:10" ht="19.5" customHeight="1" x14ac:dyDescent="0.3">
      <c r="A100" s="491"/>
      <c r="B100" s="505"/>
      <c r="C100" s="403" t="s">
        <v>80</v>
      </c>
      <c r="D100" s="409">
        <f>$B$56/$B$116</f>
        <v>1.3888888888888888E-2</v>
      </c>
      <c r="F100" s="354"/>
      <c r="G100" s="410"/>
      <c r="H100" s="338"/>
    </row>
    <row r="101" spans="1:10" ht="18.75" x14ac:dyDescent="0.3">
      <c r="C101" s="403" t="s">
        <v>81</v>
      </c>
      <c r="D101" s="404">
        <f>D100*$B$98</f>
        <v>13.888888888888888</v>
      </c>
      <c r="F101" s="354"/>
      <c r="G101" s="408"/>
      <c r="H101" s="338"/>
    </row>
    <row r="102" spans="1:10" ht="19.5" customHeight="1" x14ac:dyDescent="0.3">
      <c r="C102" s="411" t="s">
        <v>82</v>
      </c>
      <c r="D102" s="412">
        <f>D101/B34</f>
        <v>13.888888888888888</v>
      </c>
      <c r="F102" s="358"/>
      <c r="G102" s="408"/>
      <c r="H102" s="338"/>
      <c r="J102" s="413"/>
    </row>
    <row r="103" spans="1:10" ht="18.75" x14ac:dyDescent="0.3">
      <c r="C103" s="414" t="s">
        <v>117</v>
      </c>
      <c r="D103" s="415">
        <f>AVERAGE(E91:E94,G91:G94)</f>
        <v>8407933.3511575442</v>
      </c>
      <c r="F103" s="358"/>
      <c r="G103" s="416"/>
      <c r="H103" s="338"/>
      <c r="J103" s="417"/>
    </row>
    <row r="104" spans="1:10" ht="18.75" x14ac:dyDescent="0.3">
      <c r="C104" s="381" t="s">
        <v>84</v>
      </c>
      <c r="D104" s="418">
        <f>STDEV(E91:E94,G91:G94)/D103</f>
        <v>1.0193557262546912E-2</v>
      </c>
      <c r="F104" s="358"/>
      <c r="G104" s="408"/>
      <c r="H104" s="338"/>
      <c r="J104" s="417"/>
    </row>
    <row r="105" spans="1:10" ht="19.5" customHeight="1" x14ac:dyDescent="0.3">
      <c r="C105" s="383" t="s">
        <v>20</v>
      </c>
      <c r="D105" s="419">
        <f>COUNT(E91:E94,G91:G94)</f>
        <v>6</v>
      </c>
      <c r="F105" s="358"/>
      <c r="G105" s="408"/>
      <c r="H105" s="338"/>
      <c r="J105" s="417"/>
    </row>
    <row r="106" spans="1:10" ht="19.5" customHeight="1" x14ac:dyDescent="0.3">
      <c r="A106" s="362"/>
      <c r="B106" s="362"/>
      <c r="C106" s="362"/>
      <c r="D106" s="362"/>
      <c r="E106" s="362"/>
    </row>
    <row r="107" spans="1:10" ht="27" customHeight="1" x14ac:dyDescent="0.4">
      <c r="A107" s="310" t="s">
        <v>118</v>
      </c>
      <c r="B107" s="311">
        <v>900</v>
      </c>
      <c r="C107" s="458" t="s">
        <v>119</v>
      </c>
      <c r="D107" s="458" t="s">
        <v>63</v>
      </c>
      <c r="E107" s="458" t="s">
        <v>120</v>
      </c>
      <c r="F107" s="420" t="s">
        <v>121</v>
      </c>
    </row>
    <row r="108" spans="1:10" ht="26.25" customHeight="1" x14ac:dyDescent="0.4">
      <c r="A108" s="312" t="s">
        <v>122</v>
      </c>
      <c r="B108" s="313">
        <v>1</v>
      </c>
      <c r="C108" s="463">
        <v>1</v>
      </c>
      <c r="D108" s="464">
        <v>8552087</v>
      </c>
      <c r="E108" s="438">
        <f t="shared" ref="E108:E113" si="1">IF(ISBLANK(D108),"-",D108/$D$103*$D$100*$B$116)</f>
        <v>12.714311952209114</v>
      </c>
      <c r="F108" s="465">
        <f t="shared" ref="F108:F113" si="2">IF(ISBLANK(D108), "-", (E108/$B$56)*100)</f>
        <v>101.71449561767292</v>
      </c>
    </row>
    <row r="109" spans="1:10" ht="26.25" customHeight="1" x14ac:dyDescent="0.4">
      <c r="A109" s="312" t="s">
        <v>95</v>
      </c>
      <c r="B109" s="313">
        <v>1</v>
      </c>
      <c r="C109" s="459">
        <v>2</v>
      </c>
      <c r="D109" s="461">
        <v>8531215</v>
      </c>
      <c r="E109" s="439">
        <f t="shared" si="1"/>
        <v>12.683281734781891</v>
      </c>
      <c r="F109" s="466">
        <f t="shared" si="2"/>
        <v>101.46625387825515</v>
      </c>
    </row>
    <row r="110" spans="1:10" ht="26.25" customHeight="1" x14ac:dyDescent="0.4">
      <c r="A110" s="312" t="s">
        <v>96</v>
      </c>
      <c r="B110" s="313">
        <v>1</v>
      </c>
      <c r="C110" s="459">
        <v>3</v>
      </c>
      <c r="D110" s="461">
        <v>8529096</v>
      </c>
      <c r="E110" s="439">
        <f t="shared" si="1"/>
        <v>12.680131436260991</v>
      </c>
      <c r="F110" s="466">
        <f t="shared" si="2"/>
        <v>101.44105149008793</v>
      </c>
    </row>
    <row r="111" spans="1:10" ht="26.25" customHeight="1" x14ac:dyDescent="0.4">
      <c r="A111" s="312" t="s">
        <v>97</v>
      </c>
      <c r="B111" s="313">
        <v>1</v>
      </c>
      <c r="C111" s="459">
        <v>4</v>
      </c>
      <c r="D111" s="461">
        <v>8504125</v>
      </c>
      <c r="E111" s="439">
        <f t="shared" si="1"/>
        <v>12.643007271860112</v>
      </c>
      <c r="F111" s="466">
        <f t="shared" si="2"/>
        <v>101.1440581748809</v>
      </c>
    </row>
    <row r="112" spans="1:10" ht="26.25" customHeight="1" x14ac:dyDescent="0.4">
      <c r="A112" s="312" t="s">
        <v>98</v>
      </c>
      <c r="B112" s="313">
        <v>1</v>
      </c>
      <c r="C112" s="459">
        <v>5</v>
      </c>
      <c r="D112" s="461">
        <v>8560420</v>
      </c>
      <c r="E112" s="439">
        <f t="shared" si="1"/>
        <v>12.726700549460027</v>
      </c>
      <c r="F112" s="466">
        <f t="shared" si="2"/>
        <v>101.81360439568022</v>
      </c>
    </row>
    <row r="113" spans="1:10" ht="27" customHeight="1" x14ac:dyDescent="0.4">
      <c r="A113" s="312" t="s">
        <v>100</v>
      </c>
      <c r="B113" s="313">
        <v>1</v>
      </c>
      <c r="C113" s="460">
        <v>6</v>
      </c>
      <c r="D113" s="462">
        <v>8484503</v>
      </c>
      <c r="E113" s="440">
        <f t="shared" si="1"/>
        <v>12.613835418355084</v>
      </c>
      <c r="F113" s="467">
        <f t="shared" si="2"/>
        <v>100.91068334684068</v>
      </c>
    </row>
    <row r="114" spans="1:10" ht="27" customHeight="1" x14ac:dyDescent="0.4">
      <c r="A114" s="312" t="s">
        <v>101</v>
      </c>
      <c r="B114" s="313">
        <v>1</v>
      </c>
      <c r="C114" s="421"/>
      <c r="D114" s="379"/>
      <c r="E114" s="286"/>
      <c r="F114" s="468"/>
    </row>
    <row r="115" spans="1:10" ht="26.25" customHeight="1" x14ac:dyDescent="0.4">
      <c r="A115" s="312" t="s">
        <v>102</v>
      </c>
      <c r="B115" s="313">
        <v>1</v>
      </c>
      <c r="C115" s="421"/>
      <c r="D115" s="445" t="s">
        <v>71</v>
      </c>
      <c r="E115" s="447">
        <f>AVERAGE(E108:E113)</f>
        <v>12.676878060487871</v>
      </c>
      <c r="F115" s="469">
        <f>AVERAGE(F108:F113)</f>
        <v>101.41502448390297</v>
      </c>
    </row>
    <row r="116" spans="1:10" ht="27" customHeight="1" x14ac:dyDescent="0.4">
      <c r="A116" s="312" t="s">
        <v>103</v>
      </c>
      <c r="B116" s="344">
        <f>(B115/B114)*(B113/B112)*(B111/B110)*(B109/B108)*B107</f>
        <v>900</v>
      </c>
      <c r="C116" s="422"/>
      <c r="D116" s="446" t="s">
        <v>84</v>
      </c>
      <c r="E116" s="444">
        <f>STDEV(E108:E113)/E115</f>
        <v>3.3572944399693733E-3</v>
      </c>
      <c r="F116" s="423">
        <f>STDEV(F108:F113)/F115</f>
        <v>3.3572944399693607E-3</v>
      </c>
      <c r="I116" s="286"/>
    </row>
    <row r="117" spans="1:10" ht="27" customHeight="1" x14ac:dyDescent="0.4">
      <c r="A117" s="489" t="s">
        <v>78</v>
      </c>
      <c r="B117" s="490"/>
      <c r="C117" s="424"/>
      <c r="D117" s="383" t="s">
        <v>20</v>
      </c>
      <c r="E117" s="449">
        <f>COUNT(E108:E113)</f>
        <v>6</v>
      </c>
      <c r="F117" s="450">
        <f>COUNT(F108:F113)</f>
        <v>6</v>
      </c>
      <c r="I117" s="286"/>
      <c r="J117" s="417"/>
    </row>
    <row r="118" spans="1:10" ht="26.25" customHeight="1" x14ac:dyDescent="0.3">
      <c r="A118" s="491"/>
      <c r="B118" s="492"/>
      <c r="C118" s="286"/>
      <c r="D118" s="448"/>
      <c r="E118" s="517" t="s">
        <v>123</v>
      </c>
      <c r="F118" s="518"/>
      <c r="G118" s="286"/>
      <c r="H118" s="286"/>
      <c r="I118" s="286"/>
    </row>
    <row r="119" spans="1:10" ht="25.5" customHeight="1" x14ac:dyDescent="0.4">
      <c r="A119" s="433"/>
      <c r="B119" s="308"/>
      <c r="C119" s="286"/>
      <c r="D119" s="446" t="s">
        <v>124</v>
      </c>
      <c r="E119" s="451">
        <f>MIN(E108:E113)</f>
        <v>12.613835418355084</v>
      </c>
      <c r="F119" s="470">
        <f>MIN(F108:F113)</f>
        <v>100.91068334684068</v>
      </c>
      <c r="G119" s="286"/>
      <c r="H119" s="286"/>
      <c r="I119" s="286"/>
    </row>
    <row r="120" spans="1:10" ht="24" customHeight="1" x14ac:dyDescent="0.4">
      <c r="A120" s="433"/>
      <c r="B120" s="308"/>
      <c r="C120" s="286"/>
      <c r="D120" s="355" t="s">
        <v>125</v>
      </c>
      <c r="E120" s="452">
        <f>MAX(E108:E113)</f>
        <v>12.726700549460027</v>
      </c>
      <c r="F120" s="471">
        <f>MAX(F108:F113)</f>
        <v>101.81360439568022</v>
      </c>
      <c r="G120" s="286"/>
      <c r="H120" s="286"/>
      <c r="I120" s="286"/>
    </row>
    <row r="121" spans="1:10" ht="27" customHeight="1" x14ac:dyDescent="0.3">
      <c r="A121" s="433"/>
      <c r="B121" s="308"/>
      <c r="C121" s="286"/>
      <c r="D121" s="286"/>
      <c r="E121" s="286"/>
      <c r="F121" s="379"/>
      <c r="G121" s="286"/>
      <c r="H121" s="286"/>
      <c r="I121" s="286"/>
    </row>
    <row r="122" spans="1:10" ht="25.5" customHeight="1" x14ac:dyDescent="0.3">
      <c r="A122" s="433"/>
      <c r="B122" s="308"/>
      <c r="C122" s="286"/>
      <c r="D122" s="286"/>
      <c r="E122" s="286"/>
      <c r="F122" s="379"/>
      <c r="G122" s="286"/>
      <c r="H122" s="286"/>
      <c r="I122" s="286"/>
    </row>
    <row r="123" spans="1:10" ht="18.75" x14ac:dyDescent="0.3">
      <c r="A123" s="433"/>
      <c r="B123" s="308"/>
      <c r="C123" s="286"/>
      <c r="D123" s="286"/>
      <c r="E123" s="286"/>
      <c r="F123" s="379"/>
      <c r="G123" s="286"/>
      <c r="H123" s="286"/>
      <c r="I123" s="286"/>
    </row>
    <row r="124" spans="1:10" ht="45.75" customHeight="1" x14ac:dyDescent="0.65">
      <c r="A124" s="296" t="s">
        <v>106</v>
      </c>
      <c r="B124" s="385" t="s">
        <v>126</v>
      </c>
      <c r="C124" s="493" t="str">
        <f>B26</f>
        <v>HYDROCHLOROTHIAZIDE</v>
      </c>
      <c r="D124" s="493"/>
      <c r="E124" s="386" t="s">
        <v>127</v>
      </c>
      <c r="F124" s="386"/>
      <c r="G124" s="472">
        <f>F115</f>
        <v>101.41502448390297</v>
      </c>
      <c r="H124" s="286"/>
      <c r="I124" s="286"/>
    </row>
    <row r="125" spans="1:10" ht="45.75" customHeight="1" x14ac:dyDescent="0.65">
      <c r="A125" s="296"/>
      <c r="B125" s="385" t="s">
        <v>128</v>
      </c>
      <c r="C125" s="297" t="s">
        <v>129</v>
      </c>
      <c r="D125" s="472">
        <f>MIN(F108:F113)</f>
        <v>100.91068334684068</v>
      </c>
      <c r="E125" s="397" t="s">
        <v>130</v>
      </c>
      <c r="F125" s="472">
        <f>MAX(F108:F113)</f>
        <v>101.81360439568022</v>
      </c>
      <c r="G125" s="387"/>
      <c r="H125" s="286"/>
      <c r="I125" s="286"/>
    </row>
    <row r="126" spans="1:10" ht="19.5" customHeight="1" x14ac:dyDescent="0.3">
      <c r="A126" s="425"/>
      <c r="B126" s="425"/>
      <c r="C126" s="426"/>
      <c r="D126" s="426"/>
      <c r="E126" s="426"/>
      <c r="F126" s="426"/>
      <c r="G126" s="426"/>
      <c r="H126" s="426"/>
    </row>
    <row r="127" spans="1:10" ht="18.75" x14ac:dyDescent="0.3">
      <c r="B127" s="494" t="s">
        <v>26</v>
      </c>
      <c r="C127" s="494"/>
      <c r="E127" s="392" t="s">
        <v>27</v>
      </c>
      <c r="F127" s="427"/>
      <c r="G127" s="494" t="s">
        <v>28</v>
      </c>
      <c r="H127" s="494"/>
    </row>
    <row r="128" spans="1:10" ht="69.95" customHeight="1" x14ac:dyDescent="0.3">
      <c r="A128" s="428" t="s">
        <v>29</v>
      </c>
      <c r="B128" s="429"/>
      <c r="C128" s="429"/>
      <c r="E128" s="429"/>
      <c r="F128" s="286"/>
      <c r="G128" s="430"/>
      <c r="H128" s="430"/>
    </row>
    <row r="129" spans="1:9" ht="69.95" customHeight="1" x14ac:dyDescent="0.3">
      <c r="A129" s="428" t="s">
        <v>30</v>
      </c>
      <c r="B129" s="431"/>
      <c r="C129" s="431"/>
      <c r="E129" s="431"/>
      <c r="F129" s="286"/>
      <c r="G129" s="432"/>
      <c r="H129" s="432"/>
    </row>
    <row r="130" spans="1:9" ht="18.75" x14ac:dyDescent="0.3">
      <c r="A130" s="378"/>
      <c r="B130" s="378"/>
      <c r="C130" s="379"/>
      <c r="D130" s="379"/>
      <c r="E130" s="379"/>
      <c r="F130" s="382"/>
      <c r="G130" s="379"/>
      <c r="H130" s="379"/>
      <c r="I130" s="286"/>
    </row>
    <row r="131" spans="1:9" ht="18.75" x14ac:dyDescent="0.3">
      <c r="A131" s="378"/>
      <c r="B131" s="378"/>
      <c r="C131" s="379"/>
      <c r="D131" s="379"/>
      <c r="E131" s="379"/>
      <c r="F131" s="382"/>
      <c r="G131" s="379"/>
      <c r="H131" s="379"/>
      <c r="I131" s="286"/>
    </row>
    <row r="132" spans="1:9" ht="18.75" x14ac:dyDescent="0.3">
      <c r="A132" s="378"/>
      <c r="B132" s="378"/>
      <c r="C132" s="379"/>
      <c r="D132" s="379"/>
      <c r="E132" s="379"/>
      <c r="F132" s="382"/>
      <c r="G132" s="379"/>
      <c r="H132" s="379"/>
      <c r="I132" s="286"/>
    </row>
    <row r="133" spans="1:9" ht="18.75" x14ac:dyDescent="0.3">
      <c r="A133" s="378"/>
      <c r="B133" s="378"/>
      <c r="C133" s="379"/>
      <c r="D133" s="379"/>
      <c r="E133" s="379"/>
      <c r="F133" s="382"/>
      <c r="G133" s="379"/>
      <c r="H133" s="379"/>
      <c r="I133" s="286"/>
    </row>
    <row r="134" spans="1:9" ht="18.75" x14ac:dyDescent="0.3">
      <c r="A134" s="378"/>
      <c r="B134" s="378"/>
      <c r="C134" s="379"/>
      <c r="D134" s="379"/>
      <c r="E134" s="379"/>
      <c r="F134" s="382"/>
      <c r="G134" s="379"/>
      <c r="H134" s="379"/>
      <c r="I134" s="286"/>
    </row>
    <row r="135" spans="1:9" ht="18.75" x14ac:dyDescent="0.3">
      <c r="A135" s="378"/>
      <c r="B135" s="378"/>
      <c r="C135" s="379"/>
      <c r="D135" s="379"/>
      <c r="E135" s="379"/>
      <c r="F135" s="382"/>
      <c r="G135" s="379"/>
      <c r="H135" s="379"/>
      <c r="I135" s="286"/>
    </row>
    <row r="136" spans="1:9" ht="18.75" x14ac:dyDescent="0.3">
      <c r="A136" s="378"/>
      <c r="B136" s="378"/>
      <c r="C136" s="379"/>
      <c r="D136" s="379"/>
      <c r="E136" s="379"/>
      <c r="F136" s="382"/>
      <c r="G136" s="379"/>
      <c r="H136" s="379"/>
      <c r="I136" s="286"/>
    </row>
    <row r="137" spans="1:9" ht="18.75" x14ac:dyDescent="0.3">
      <c r="A137" s="378"/>
      <c r="B137" s="378"/>
      <c r="C137" s="379"/>
      <c r="D137" s="379"/>
      <c r="E137" s="379"/>
      <c r="F137" s="382"/>
      <c r="G137" s="379"/>
      <c r="H137" s="379"/>
      <c r="I137" s="286"/>
    </row>
    <row r="138" spans="1:9" ht="18.75" x14ac:dyDescent="0.3">
      <c r="A138" s="378"/>
      <c r="B138" s="378"/>
      <c r="C138" s="379"/>
      <c r="D138" s="379"/>
      <c r="E138" s="379"/>
      <c r="F138" s="382"/>
      <c r="G138" s="379"/>
      <c r="H138" s="379"/>
      <c r="I138" s="286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SST TELMISARTAN</vt:lpstr>
      <vt:lpstr>SST HYDROCHLOROTHIAZIDE</vt:lpstr>
      <vt:lpstr>Uniformity</vt:lpstr>
      <vt:lpstr>TELMISARTAN</vt:lpstr>
      <vt:lpstr>HYDROCHLOROTHIAZIDE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Peter Mwangi ngumo</cp:lastModifiedBy>
  <cp:lastPrinted>2018-04-13T11:28:47Z</cp:lastPrinted>
  <dcterms:created xsi:type="dcterms:W3CDTF">2005-07-05T10:19:27Z</dcterms:created>
  <dcterms:modified xsi:type="dcterms:W3CDTF">2018-04-13T12:57:26Z</dcterms:modified>
</cp:coreProperties>
</file>